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60" windowWidth="15480" windowHeight="11640" tabRatio="715"/>
  </bookViews>
  <sheets>
    <sheet name="Instructions for Use" sheetId="17" r:id="rId1"/>
    <sheet name="Code Definitions" sheetId="8" r:id="rId2"/>
    <sheet name="3yo Imms" sheetId="1" r:id="rId3"/>
    <sheet name="Pap Test" sheetId="3" r:id="rId4"/>
    <sheet name="Child &amp; Adolescent Weight" sheetId="9" r:id="rId5"/>
    <sheet name="Adult Weight" sheetId="10" r:id="rId6"/>
    <sheet name="Tobacco Use &amp; Cessation" sheetId="11" r:id="rId7"/>
    <sheet name="Asthma" sheetId="13" r:id="rId8"/>
    <sheet name="Coronary Artery Disease" sheetId="20" r:id="rId9"/>
    <sheet name="Ischemic Vascular Disease" sheetId="19" r:id="rId10"/>
    <sheet name="Colorectal Cancer" sheetId="18" r:id="rId11"/>
    <sheet name="HIV Linkage to Care" sheetId="23" r:id="rId12"/>
    <sheet name="Depression" sheetId="24" r:id="rId13"/>
    <sheet name="Dental Sealants" sheetId="25" r:id="rId14"/>
    <sheet name="Hypertension" sheetId="7" r:id="rId15"/>
    <sheet name="Diabetes" sheetId="6" r:id="rId16"/>
    <sheet name="Table 6B UDS Data Output" sheetId="14" r:id="rId17"/>
    <sheet name="Table 7 UDS Data Output" sheetId="15" r:id="rId18"/>
    <sheet name="Compliance Summary Data" sheetId="16" r:id="rId19"/>
  </sheets>
  <definedNames>
    <definedName name="Compliance">Hypertension!$AB$2:$AB$4</definedName>
    <definedName name="_xlnm.Print_Area" localSheetId="2">'3yo Imms'!$A$1:$L$205</definedName>
    <definedName name="_xlnm.Print_Area" localSheetId="5">'Adult Weight'!$A$1:$I$205</definedName>
    <definedName name="_xlnm.Print_Area" localSheetId="7">Asthma!$A$1:$F$205</definedName>
    <definedName name="_xlnm.Print_Area" localSheetId="4">'Child &amp; Adolescent Weight'!$A$1:$I$205</definedName>
    <definedName name="_xlnm.Print_Area" localSheetId="13">'Dental Sealants'!$A$1:$G$205</definedName>
    <definedName name="_xlnm.Print_Area" localSheetId="12">Depression!$A$1:$H$205</definedName>
    <definedName name="_xlnm.Print_Area" localSheetId="3">'Pap Test'!$A$1:$G$205</definedName>
    <definedName name="_xlnm.Print_Area" localSheetId="6">'Tobacco Use &amp; Cessation'!$A$1:$H$205</definedName>
    <definedName name="_xlnm.Print_Titles" localSheetId="2">'3yo Imms'!$5:$5</definedName>
    <definedName name="_xlnm.Print_Titles" localSheetId="5">'Adult Weight'!$5:$5</definedName>
    <definedName name="_xlnm.Print_Titles" localSheetId="7">Asthma!$5:$5</definedName>
    <definedName name="_xlnm.Print_Titles" localSheetId="4">'Child &amp; Adolescent Weight'!$5:$5</definedName>
    <definedName name="_xlnm.Print_Titles" localSheetId="13">'Dental Sealants'!$5:$5</definedName>
    <definedName name="_xlnm.Print_Titles" localSheetId="12">Depression!$5:$5</definedName>
    <definedName name="_xlnm.Print_Titles" localSheetId="15">Diabetes!$7:$7</definedName>
    <definedName name="_xlnm.Print_Titles" localSheetId="14">Hypertension!$7:$7</definedName>
    <definedName name="_xlnm.Print_Titles" localSheetId="3">'Pap Test'!$5:$5</definedName>
    <definedName name="_xlnm.Print_Titles" localSheetId="6">'Tobacco Use &amp; Cessation'!$5:$5</definedName>
  </definedNames>
  <calcPr calcId="145621"/>
</workbook>
</file>

<file path=xl/calcChain.xml><?xml version="1.0" encoding="utf-8"?>
<calcChain xmlns="http://schemas.openxmlformats.org/spreadsheetml/2006/main">
  <c r="H207" i="6" l="1"/>
  <c r="G207" i="6"/>
  <c r="H206" i="6"/>
  <c r="G206" i="6"/>
  <c r="H205" i="6"/>
  <c r="G205" i="6"/>
  <c r="H204" i="6"/>
  <c r="G204" i="6"/>
  <c r="H203" i="6"/>
  <c r="G203" i="6"/>
  <c r="H202" i="6"/>
  <c r="G202" i="6"/>
  <c r="H201" i="6"/>
  <c r="G201" i="6"/>
  <c r="H200" i="6"/>
  <c r="G200" i="6"/>
  <c r="H181" i="6"/>
  <c r="G181" i="6"/>
  <c r="H180" i="6"/>
  <c r="G180" i="6"/>
  <c r="H179" i="6"/>
  <c r="G179" i="6"/>
  <c r="H178" i="6"/>
  <c r="G178" i="6"/>
  <c r="H177" i="6"/>
  <c r="G177" i="6"/>
  <c r="H176" i="6"/>
  <c r="G176" i="6"/>
  <c r="H175" i="6"/>
  <c r="G175" i="6"/>
  <c r="H174" i="6"/>
  <c r="G174" i="6"/>
  <c r="H173" i="6"/>
  <c r="G173" i="6"/>
  <c r="H172" i="6"/>
  <c r="G172" i="6"/>
  <c r="H171" i="6"/>
  <c r="G171" i="6"/>
  <c r="H170" i="6"/>
  <c r="G170" i="6"/>
  <c r="H169" i="6"/>
  <c r="G169" i="6"/>
  <c r="H168" i="6"/>
  <c r="G168" i="6"/>
  <c r="H167" i="6"/>
  <c r="G167" i="6"/>
  <c r="H166" i="6"/>
  <c r="G166" i="6"/>
  <c r="H165" i="6"/>
  <c r="G165" i="6"/>
  <c r="H164" i="6"/>
  <c r="G164" i="6"/>
  <c r="H163" i="6"/>
  <c r="G163" i="6"/>
  <c r="H162" i="6"/>
  <c r="G162" i="6"/>
  <c r="H161" i="6"/>
  <c r="G161" i="6"/>
  <c r="H160" i="6"/>
  <c r="G160" i="6"/>
  <c r="H159" i="6"/>
  <c r="G159" i="6"/>
  <c r="H158" i="6"/>
  <c r="G158" i="6"/>
  <c r="H157" i="6"/>
  <c r="G157" i="6"/>
  <c r="H156" i="6"/>
  <c r="G156" i="6"/>
  <c r="H155" i="6"/>
  <c r="G155" i="6"/>
  <c r="H154" i="6"/>
  <c r="G154" i="6"/>
  <c r="H153" i="6"/>
  <c r="G153" i="6"/>
  <c r="H152" i="6"/>
  <c r="G152" i="6"/>
  <c r="H151" i="6"/>
  <c r="G151" i="6"/>
  <c r="H150" i="6"/>
  <c r="G150" i="6"/>
  <c r="H149" i="6"/>
  <c r="G149" i="6"/>
  <c r="H148" i="6"/>
  <c r="G148" i="6"/>
  <c r="H147" i="6"/>
  <c r="G147" i="6"/>
  <c r="H146" i="6"/>
  <c r="G146" i="6"/>
  <c r="H145" i="6"/>
  <c r="G145" i="6"/>
  <c r="H144" i="6"/>
  <c r="G144" i="6"/>
  <c r="H143" i="6"/>
  <c r="G143" i="6"/>
  <c r="H142" i="6"/>
  <c r="G142" i="6"/>
  <c r="H141" i="6"/>
  <c r="G141" i="6"/>
  <c r="H140" i="6"/>
  <c r="G140" i="6"/>
  <c r="H139" i="6"/>
  <c r="G139" i="6"/>
  <c r="H138" i="6"/>
  <c r="G138" i="6"/>
  <c r="H137" i="6"/>
  <c r="G137" i="6"/>
  <c r="H136" i="6"/>
  <c r="G136" i="6"/>
  <c r="H135" i="6"/>
  <c r="G135" i="6"/>
  <c r="H134" i="6"/>
  <c r="G134" i="6"/>
  <c r="H133" i="6"/>
  <c r="G133" i="6"/>
  <c r="H132" i="6"/>
  <c r="G132" i="6"/>
  <c r="H131" i="6"/>
  <c r="G131" i="6"/>
  <c r="H130" i="6"/>
  <c r="G130" i="6"/>
  <c r="H129" i="6"/>
  <c r="G129" i="6"/>
  <c r="H128" i="6"/>
  <c r="G128" i="6"/>
  <c r="H127" i="6"/>
  <c r="G127" i="6"/>
  <c r="H126" i="6"/>
  <c r="G126" i="6"/>
  <c r="H125" i="6"/>
  <c r="G125" i="6"/>
  <c r="H124" i="6"/>
  <c r="G124" i="6"/>
  <c r="H123" i="6"/>
  <c r="G123" i="6"/>
  <c r="H122" i="6"/>
  <c r="G122" i="6"/>
  <c r="H121" i="6"/>
  <c r="G121" i="6"/>
  <c r="H120" i="6"/>
  <c r="G120" i="6"/>
  <c r="H119" i="6"/>
  <c r="G119" i="6"/>
  <c r="H118" i="6"/>
  <c r="G118" i="6"/>
  <c r="H117" i="6"/>
  <c r="G117" i="6"/>
  <c r="H116" i="6"/>
  <c r="G116" i="6"/>
  <c r="H115" i="6"/>
  <c r="G115" i="6"/>
  <c r="H114" i="6"/>
  <c r="G114" i="6"/>
  <c r="H113" i="6"/>
  <c r="G113" i="6"/>
  <c r="H112" i="6"/>
  <c r="G112" i="6"/>
  <c r="H111" i="6"/>
  <c r="G111" i="6"/>
  <c r="H110" i="6"/>
  <c r="G110" i="6"/>
  <c r="H109" i="6"/>
  <c r="G109" i="6"/>
  <c r="H108" i="6"/>
  <c r="G108" i="6"/>
  <c r="H107" i="6"/>
  <c r="G107" i="6"/>
  <c r="H106" i="6"/>
  <c r="G106" i="6"/>
  <c r="H105" i="6"/>
  <c r="G105" i="6"/>
  <c r="H104" i="6"/>
  <c r="G104" i="6"/>
  <c r="H103" i="6"/>
  <c r="G103" i="6"/>
  <c r="H102" i="6"/>
  <c r="G102" i="6"/>
  <c r="H101" i="6"/>
  <c r="G101" i="6"/>
  <c r="H100" i="6"/>
  <c r="G100" i="6"/>
  <c r="H99" i="6"/>
  <c r="G99" i="6"/>
  <c r="H98" i="6"/>
  <c r="G98" i="6"/>
  <c r="H77" i="6"/>
  <c r="G77" i="6"/>
  <c r="H76" i="6"/>
  <c r="G76" i="6"/>
  <c r="H75" i="6"/>
  <c r="G75" i="6"/>
  <c r="H74" i="6"/>
  <c r="G74" i="6"/>
  <c r="H73" i="6"/>
  <c r="G73" i="6"/>
  <c r="H72" i="6"/>
  <c r="G72" i="6"/>
  <c r="H71" i="6"/>
  <c r="G71" i="6"/>
  <c r="H70" i="6"/>
  <c r="G70" i="6"/>
  <c r="H69" i="6"/>
  <c r="G69" i="6"/>
  <c r="H68" i="6"/>
  <c r="G68" i="6"/>
  <c r="H67" i="6"/>
  <c r="G67" i="6"/>
  <c r="H66" i="6"/>
  <c r="G66" i="6"/>
  <c r="H65" i="6"/>
  <c r="G65" i="6"/>
  <c r="H64" i="6"/>
  <c r="G64" i="6"/>
  <c r="H63" i="6"/>
  <c r="G63" i="6"/>
  <c r="H62" i="6"/>
  <c r="G62" i="6"/>
  <c r="H61" i="6"/>
  <c r="G61" i="6"/>
  <c r="H60" i="6"/>
  <c r="G60" i="6"/>
  <c r="H59" i="6"/>
  <c r="G59" i="6"/>
  <c r="H58" i="6"/>
  <c r="G58" i="6"/>
  <c r="H57" i="6"/>
  <c r="G57" i="6"/>
  <c r="H56" i="6"/>
  <c r="G56" i="6"/>
  <c r="H55" i="6"/>
  <c r="G55" i="6"/>
  <c r="H54" i="6"/>
  <c r="G54" i="6"/>
  <c r="H53" i="6"/>
  <c r="G53" i="6"/>
  <c r="H52" i="6"/>
  <c r="G52" i="6"/>
  <c r="H51" i="6"/>
  <c r="G51" i="6"/>
  <c r="H50" i="6"/>
  <c r="G50" i="6"/>
  <c r="H49" i="6"/>
  <c r="G49" i="6"/>
  <c r="H48" i="6"/>
  <c r="G48" i="6"/>
  <c r="H47" i="6"/>
  <c r="G47" i="6"/>
  <c r="H46" i="6"/>
  <c r="G46" i="6"/>
  <c r="H45" i="6"/>
  <c r="G45" i="6"/>
  <c r="H44" i="6"/>
  <c r="G44" i="6"/>
  <c r="H43" i="6"/>
  <c r="G43" i="6"/>
  <c r="H42" i="6"/>
  <c r="G42" i="6"/>
  <c r="H41" i="6"/>
  <c r="G41" i="6"/>
  <c r="H40" i="6"/>
  <c r="G40" i="6"/>
  <c r="H39" i="6"/>
  <c r="G39" i="6"/>
  <c r="H38" i="6"/>
  <c r="G38" i="6"/>
  <c r="H37" i="6"/>
  <c r="G37" i="6"/>
  <c r="H36" i="6"/>
  <c r="G36" i="6"/>
  <c r="H35" i="6"/>
  <c r="G35" i="6"/>
  <c r="H34" i="6"/>
  <c r="G34" i="6"/>
  <c r="H33" i="6"/>
  <c r="G33" i="6"/>
  <c r="H32" i="6"/>
  <c r="G32" i="6"/>
  <c r="H31" i="6"/>
  <c r="G31" i="6"/>
  <c r="H30" i="6"/>
  <c r="G30" i="6"/>
  <c r="H29" i="6"/>
  <c r="G29" i="6"/>
  <c r="H28" i="6"/>
  <c r="G28" i="6"/>
  <c r="H27" i="6"/>
  <c r="G27" i="6"/>
  <c r="H26" i="6"/>
  <c r="G26" i="6"/>
  <c r="H25" i="6"/>
  <c r="G25" i="6"/>
  <c r="H24" i="6"/>
  <c r="G24" i="6"/>
  <c r="H23" i="6"/>
  <c r="G23" i="6"/>
  <c r="H22" i="6"/>
  <c r="G22" i="6"/>
  <c r="H21" i="6"/>
  <c r="G21" i="6"/>
  <c r="H20" i="6"/>
  <c r="G20" i="6"/>
  <c r="H19" i="6"/>
  <c r="G19" i="6"/>
  <c r="H18" i="6"/>
  <c r="G18" i="6"/>
  <c r="H17" i="6"/>
  <c r="G17" i="6"/>
  <c r="H16" i="6"/>
  <c r="G16" i="6"/>
  <c r="H15" i="6"/>
  <c r="G15" i="6"/>
  <c r="H14" i="6"/>
  <c r="G14" i="6"/>
  <c r="H13" i="6"/>
  <c r="G13" i="6"/>
  <c r="H12" i="6"/>
  <c r="G12" i="6"/>
  <c r="H11" i="6"/>
  <c r="G11" i="6"/>
  <c r="H10" i="6"/>
  <c r="G10" i="6"/>
  <c r="H9" i="6"/>
  <c r="G9" i="6"/>
  <c r="H8" i="6"/>
  <c r="G8" i="6"/>
  <c r="C59" i="14" l="1"/>
  <c r="C54" i="14"/>
  <c r="C49" i="14"/>
  <c r="A8" i="25"/>
  <c r="A9" i="25" s="1"/>
  <c r="A10" i="25" s="1"/>
  <c r="A11" i="25" s="1"/>
  <c r="A12" i="25" s="1"/>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 i="25"/>
  <c r="C4" i="25"/>
  <c r="G3" i="25"/>
  <c r="C3" i="25" s="1"/>
  <c r="D59" i="14" l="1"/>
  <c r="F59" i="14" s="1"/>
  <c r="I14" i="16"/>
  <c r="E14" i="16"/>
  <c r="D14" i="16"/>
  <c r="J14" i="16"/>
  <c r="F14" i="16"/>
  <c r="E59" i="14"/>
  <c r="B14" i="16"/>
  <c r="D25" i="15"/>
  <c r="D22" i="15"/>
  <c r="D21" i="15"/>
  <c r="D20" i="15"/>
  <c r="D19" i="15"/>
  <c r="D18" i="15"/>
  <c r="D17" i="15"/>
  <c r="D16" i="15"/>
  <c r="D15" i="15"/>
  <c r="D12" i="15"/>
  <c r="D11" i="15"/>
  <c r="D10" i="15"/>
  <c r="D9" i="15"/>
  <c r="D8" i="15"/>
  <c r="D7" i="15"/>
  <c r="D6" i="15"/>
  <c r="D5" i="15"/>
  <c r="H3" i="24" l="1"/>
  <c r="C3" i="24" s="1"/>
  <c r="D54" i="14" s="1"/>
  <c r="F54" i="14" s="1"/>
  <c r="A7" i="24"/>
  <c r="A8" i="24" s="1"/>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A133" i="24" s="1"/>
  <c r="A134" i="24" s="1"/>
  <c r="A135" i="24" s="1"/>
  <c r="A136" i="24" s="1"/>
  <c r="A137" i="24" s="1"/>
  <c r="A138" i="24" s="1"/>
  <c r="A139" i="24" s="1"/>
  <c r="A140" i="24" s="1"/>
  <c r="A141" i="24" s="1"/>
  <c r="A142" i="24" s="1"/>
  <c r="A143" i="24" s="1"/>
  <c r="A144" i="24" s="1"/>
  <c r="A145" i="24" s="1"/>
  <c r="A146" i="24" s="1"/>
  <c r="A147" i="24" s="1"/>
  <c r="A148" i="24" s="1"/>
  <c r="A149" i="24" s="1"/>
  <c r="A150" i="24" s="1"/>
  <c r="A151" i="24" s="1"/>
  <c r="A152" i="24" s="1"/>
  <c r="A153" i="24" s="1"/>
  <c r="A154" i="24" s="1"/>
  <c r="A155" i="24" s="1"/>
  <c r="A156" i="24" s="1"/>
  <c r="A157" i="24" s="1"/>
  <c r="A158" i="24" s="1"/>
  <c r="A159" i="24" s="1"/>
  <c r="A160" i="24" s="1"/>
  <c r="A161" i="24" s="1"/>
  <c r="A162" i="24" s="1"/>
  <c r="A163" i="24" s="1"/>
  <c r="A164" i="24" s="1"/>
  <c r="A165" i="24" s="1"/>
  <c r="A166" i="24" s="1"/>
  <c r="A167" i="24" s="1"/>
  <c r="A168" i="24" s="1"/>
  <c r="A169" i="24" s="1"/>
  <c r="A170" i="24" s="1"/>
  <c r="A171" i="24" s="1"/>
  <c r="A172" i="24" s="1"/>
  <c r="A173" i="24" s="1"/>
  <c r="A174" i="24" s="1"/>
  <c r="A175" i="24" s="1"/>
  <c r="A176" i="24" s="1"/>
  <c r="A177" i="24" s="1"/>
  <c r="A178" i="24" s="1"/>
  <c r="A179" i="24" s="1"/>
  <c r="A180" i="24" s="1"/>
  <c r="A181" i="24" s="1"/>
  <c r="A182" i="24" s="1"/>
  <c r="A183" i="24" s="1"/>
  <c r="A184" i="24" s="1"/>
  <c r="A185" i="24" s="1"/>
  <c r="A186" i="24" s="1"/>
  <c r="A187" i="24" s="1"/>
  <c r="A188" i="24" s="1"/>
  <c r="A189" i="24" s="1"/>
  <c r="A190" i="24" s="1"/>
  <c r="A191" i="24" s="1"/>
  <c r="A192" i="24" s="1"/>
  <c r="A193" i="24" s="1"/>
  <c r="A194" i="24" s="1"/>
  <c r="A195" i="24" s="1"/>
  <c r="A196" i="24" s="1"/>
  <c r="A197" i="24" s="1"/>
  <c r="A198" i="24" s="1"/>
  <c r="A199" i="24" s="1"/>
  <c r="A200" i="24" s="1"/>
  <c r="A201" i="24" s="1"/>
  <c r="A202" i="24" s="1"/>
  <c r="A203" i="24" s="1"/>
  <c r="A204" i="24" s="1"/>
  <c r="A205" i="24" s="1"/>
  <c r="C4" i="24"/>
  <c r="E54" i="14" s="1"/>
  <c r="C44" i="14"/>
  <c r="E96" i="23"/>
  <c r="E97" i="23"/>
  <c r="E98" i="23"/>
  <c r="E99" i="23"/>
  <c r="E100" i="23"/>
  <c r="E101" i="23"/>
  <c r="E102" i="23"/>
  <c r="E103" i="23"/>
  <c r="E104" i="23"/>
  <c r="E105" i="23"/>
  <c r="E106" i="23"/>
  <c r="E107" i="23"/>
  <c r="E108" i="23"/>
  <c r="E109" i="23"/>
  <c r="E110" i="23"/>
  <c r="E111" i="23"/>
  <c r="E112" i="23"/>
  <c r="E113" i="23"/>
  <c r="E114" i="23"/>
  <c r="E115" i="23"/>
  <c r="E116" i="23"/>
  <c r="E117" i="23"/>
  <c r="E118" i="23"/>
  <c r="E119" i="23"/>
  <c r="E120" i="23"/>
  <c r="E121" i="23"/>
  <c r="E122" i="23"/>
  <c r="E123" i="23"/>
  <c r="E124" i="23"/>
  <c r="E125" i="23"/>
  <c r="E126" i="23"/>
  <c r="E127" i="23"/>
  <c r="E128" i="23"/>
  <c r="E129" i="23"/>
  <c r="E130" i="23"/>
  <c r="E131" i="23"/>
  <c r="E132" i="23"/>
  <c r="E133" i="23"/>
  <c r="E134" i="23"/>
  <c r="E135" i="23"/>
  <c r="E136" i="23"/>
  <c r="E137" i="23"/>
  <c r="E138" i="23"/>
  <c r="E139" i="23"/>
  <c r="E140" i="23"/>
  <c r="E141" i="23"/>
  <c r="E142" i="23"/>
  <c r="E143" i="23"/>
  <c r="E144" i="23"/>
  <c r="E145" i="23"/>
  <c r="E146" i="23"/>
  <c r="E147" i="23"/>
  <c r="E148" i="23"/>
  <c r="E149" i="23"/>
  <c r="E150" i="23"/>
  <c r="E151" i="23"/>
  <c r="E152" i="23"/>
  <c r="E153" i="23"/>
  <c r="E154" i="23"/>
  <c r="E155" i="23"/>
  <c r="E156" i="23"/>
  <c r="E157" i="23"/>
  <c r="E158" i="23"/>
  <c r="E159" i="23"/>
  <c r="E160" i="23"/>
  <c r="E161" i="23"/>
  <c r="E162" i="23"/>
  <c r="E163" i="23"/>
  <c r="E164" i="23"/>
  <c r="E165" i="23"/>
  <c r="E166" i="23"/>
  <c r="E167" i="23"/>
  <c r="E168" i="23"/>
  <c r="E169" i="23"/>
  <c r="E170" i="23"/>
  <c r="E171" i="23"/>
  <c r="E172" i="23"/>
  <c r="E173" i="23"/>
  <c r="E174" i="23"/>
  <c r="E175" i="23"/>
  <c r="E176" i="23"/>
  <c r="E177" i="23"/>
  <c r="E178" i="23"/>
  <c r="E197" i="23"/>
  <c r="E198" i="23"/>
  <c r="E199" i="23"/>
  <c r="E200" i="23"/>
  <c r="E201" i="23"/>
  <c r="E202" i="23"/>
  <c r="E203" i="23"/>
  <c r="E204" i="23"/>
  <c r="E205" i="23"/>
  <c r="A7" i="23"/>
  <c r="A8" i="23" s="1"/>
  <c r="A9" i="23" s="1"/>
  <c r="A10" i="23" s="1"/>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C4" i="23"/>
  <c r="E49" i="14" s="1"/>
  <c r="C3" i="23"/>
  <c r="J12" i="16" s="1"/>
  <c r="F38" i="15"/>
  <c r="E39" i="15"/>
  <c r="E41" i="15"/>
  <c r="G44" i="15"/>
  <c r="G46" i="15"/>
  <c r="E47" i="15"/>
  <c r="F48" i="15"/>
  <c r="F49" i="15"/>
  <c r="E48" i="15"/>
  <c r="E46" i="15"/>
  <c r="E45" i="15"/>
  <c r="E40" i="15"/>
  <c r="E38" i="15"/>
  <c r="G48" i="15"/>
  <c r="G45" i="15"/>
  <c r="G40" i="15"/>
  <c r="G39" i="15"/>
  <c r="G38" i="15"/>
  <c r="F45" i="15"/>
  <c r="F44" i="15"/>
  <c r="F40" i="15"/>
  <c r="F39" i="15"/>
  <c r="F37" i="15"/>
  <c r="D54" i="15"/>
  <c r="D51" i="15"/>
  <c r="D50" i="15"/>
  <c r="D49" i="15"/>
  <c r="D48" i="15"/>
  <c r="D47" i="15"/>
  <c r="D46" i="15"/>
  <c r="D45" i="15"/>
  <c r="D44" i="15"/>
  <c r="D41" i="15"/>
  <c r="D40" i="15"/>
  <c r="D39" i="15"/>
  <c r="D38" i="15"/>
  <c r="D37" i="15"/>
  <c r="D36" i="15"/>
  <c r="D35" i="15"/>
  <c r="D34" i="15"/>
  <c r="F55" i="15"/>
  <c r="G34" i="15"/>
  <c r="G37" i="15" l="1"/>
  <c r="E37" i="15"/>
  <c r="H13" i="16"/>
  <c r="F12" i="16"/>
  <c r="E12" i="16"/>
  <c r="D13" i="16"/>
  <c r="I13" i="16"/>
  <c r="B13" i="16"/>
  <c r="E13" i="16"/>
  <c r="J13" i="16"/>
  <c r="G13" i="16"/>
  <c r="I12" i="16"/>
  <c r="D49" i="14"/>
  <c r="F49" i="14" s="1"/>
  <c r="B12" i="16"/>
  <c r="D12" i="16"/>
  <c r="G49" i="15"/>
  <c r="E49" i="15"/>
  <c r="G47" i="15"/>
  <c r="E44" i="15"/>
  <c r="E34" i="15"/>
  <c r="F34" i="15"/>
  <c r="F47" i="15"/>
  <c r="F46" i="15"/>
  <c r="F41" i="15"/>
  <c r="G41" i="15"/>
  <c r="C3" i="19"/>
  <c r="E10" i="16" l="1"/>
  <c r="J10" i="16"/>
  <c r="D10" i="16"/>
  <c r="I10" i="16"/>
  <c r="F10" i="16"/>
  <c r="K3" i="6"/>
  <c r="J3" i="7"/>
  <c r="G3" i="18"/>
  <c r="F3" i="20"/>
  <c r="F3" i="13"/>
  <c r="I3" i="10"/>
  <c r="I3" i="9"/>
  <c r="G3" i="3"/>
  <c r="G36" i="15" l="1"/>
  <c r="F36" i="15"/>
  <c r="E36" i="15"/>
  <c r="E35" i="15"/>
  <c r="F35" i="15"/>
  <c r="G35" i="15"/>
  <c r="C39" i="14"/>
  <c r="D39" i="14" l="1"/>
  <c r="F39" i="14" s="1"/>
  <c r="C34" i="14"/>
  <c r="A7" i="18"/>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C4" i="18"/>
  <c r="C3" i="18"/>
  <c r="C4" i="19"/>
  <c r="B10" i="16" s="1"/>
  <c r="A7" i="19"/>
  <c r="A8" i="19" s="1"/>
  <c r="A9" i="19" s="1"/>
  <c r="A10" i="19" s="1"/>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 i="20"/>
  <c r="A8" i="20" s="1"/>
  <c r="A9" i="20" s="1"/>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C4" i="20"/>
  <c r="E34" i="14" s="1"/>
  <c r="C3" i="20"/>
  <c r="E44" i="14" l="1"/>
  <c r="B11" i="16"/>
  <c r="J11" i="16"/>
  <c r="D11" i="16"/>
  <c r="I11" i="16"/>
  <c r="F11" i="16"/>
  <c r="E11" i="16"/>
  <c r="E39" i="14"/>
  <c r="J9" i="16"/>
  <c r="D9" i="16"/>
  <c r="I9" i="16"/>
  <c r="F9" i="16"/>
  <c r="E9" i="16"/>
  <c r="D44" i="14"/>
  <c r="F44" i="14" s="1"/>
  <c r="D34" i="14"/>
  <c r="F34" i="14" s="1"/>
  <c r="B9" i="16"/>
  <c r="C52" i="15"/>
  <c r="C42" i="15"/>
  <c r="C55" i="15" s="1"/>
  <c r="I52" i="15" s="1"/>
  <c r="E25" i="15"/>
  <c r="C23" i="15"/>
  <c r="E22" i="15"/>
  <c r="E21" i="15"/>
  <c r="E20" i="15"/>
  <c r="E19" i="15"/>
  <c r="E18" i="15"/>
  <c r="E17" i="15"/>
  <c r="E16" i="15"/>
  <c r="E15" i="15"/>
  <c r="C13" i="15"/>
  <c r="C26" i="15" s="1"/>
  <c r="I24" i="15" s="1"/>
  <c r="E12" i="15"/>
  <c r="E11" i="15"/>
  <c r="E10" i="15"/>
  <c r="E9" i="15"/>
  <c r="E8" i="15"/>
  <c r="E7" i="15"/>
  <c r="E6" i="15"/>
  <c r="E5" i="15"/>
  <c r="C29" i="14"/>
  <c r="C24" i="14"/>
  <c r="C19" i="14"/>
  <c r="C14" i="14"/>
  <c r="C9" i="14"/>
  <c r="C4" i="14"/>
  <c r="E54" i="15" l="1"/>
  <c r="F54" i="15"/>
  <c r="G54" i="15"/>
  <c r="F51" i="15"/>
  <c r="E51" i="15"/>
  <c r="G51" i="15"/>
  <c r="F50" i="15"/>
  <c r="G50" i="15"/>
  <c r="E50" i="15"/>
  <c r="E52" i="15" s="1"/>
  <c r="C4" i="6"/>
  <c r="C5" i="6"/>
  <c r="C6" i="6"/>
  <c r="E23" i="15"/>
  <c r="D42" i="15"/>
  <c r="E13" i="15"/>
  <c r="D23" i="15"/>
  <c r="E42" i="15"/>
  <c r="G42" i="15"/>
  <c r="D52" i="15"/>
  <c r="D13" i="15"/>
  <c r="F42" i="15"/>
  <c r="C4" i="7"/>
  <c r="E26" i="15" s="1"/>
  <c r="C4" i="13"/>
  <c r="C3" i="1"/>
  <c r="C4" i="11"/>
  <c r="C3" i="11"/>
  <c r="C4" i="10"/>
  <c r="C4" i="9"/>
  <c r="C4" i="3"/>
  <c r="C4" i="1"/>
  <c r="E4" i="14" s="1"/>
  <c r="C3" i="7"/>
  <c r="C3" i="13"/>
  <c r="C3" i="10"/>
  <c r="C3" i="9"/>
  <c r="C3" i="3"/>
  <c r="C3" i="6"/>
  <c r="A7" i="13"/>
  <c r="A8" i="13"/>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 i="1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 i="10"/>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 i="9"/>
  <c r="A8" i="9"/>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9" i="6"/>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9" i="7"/>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 i="3"/>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J19" i="16" l="1"/>
  <c r="D19" i="16"/>
  <c r="E19" i="16"/>
  <c r="I19" i="16"/>
  <c r="F19" i="16"/>
  <c r="C15" i="16"/>
  <c r="C19" i="16"/>
  <c r="C16" i="16" s="1"/>
  <c r="B16" i="16"/>
  <c r="J8" i="16"/>
  <c r="F8" i="16"/>
  <c r="D8" i="16"/>
  <c r="I8" i="16"/>
  <c r="E8" i="16"/>
  <c r="H7" i="16"/>
  <c r="E7" i="16"/>
  <c r="D7" i="16"/>
  <c r="G7" i="16"/>
  <c r="J7" i="16"/>
  <c r="I7" i="16"/>
  <c r="G6" i="16"/>
  <c r="H6" i="16"/>
  <c r="D6" i="16"/>
  <c r="I6" i="16"/>
  <c r="J6" i="16"/>
  <c r="E6" i="16"/>
  <c r="H5" i="16"/>
  <c r="J5" i="16"/>
  <c r="I5" i="16"/>
  <c r="E5" i="16"/>
  <c r="D5" i="16"/>
  <c r="G5" i="16"/>
  <c r="J3" i="16"/>
  <c r="D3" i="16"/>
  <c r="F3" i="16"/>
  <c r="I3" i="16"/>
  <c r="E3" i="16"/>
  <c r="B18" i="16"/>
  <c r="G52" i="15"/>
  <c r="F52" i="15"/>
  <c r="J16" i="16"/>
  <c r="F16" i="16"/>
  <c r="D16" i="16"/>
  <c r="E16" i="16"/>
  <c r="I16" i="16"/>
  <c r="D15" i="16"/>
  <c r="J15" i="16"/>
  <c r="F15" i="16"/>
  <c r="E15" i="16"/>
  <c r="I15" i="16"/>
  <c r="F4" i="16"/>
  <c r="E4" i="16"/>
  <c r="J4" i="16"/>
  <c r="D4" i="16"/>
  <c r="I4" i="16"/>
  <c r="B8" i="16"/>
  <c r="B4" i="16"/>
  <c r="D29" i="14"/>
  <c r="F29" i="14" s="1"/>
  <c r="D9" i="14"/>
  <c r="F9" i="14" s="1"/>
  <c r="E24" i="14"/>
  <c r="B7" i="16"/>
  <c r="E29" i="14"/>
  <c r="D24" i="14"/>
  <c r="F24" i="14" s="1"/>
  <c r="D19" i="14"/>
  <c r="F19" i="14" s="1"/>
  <c r="E19" i="14"/>
  <c r="B6" i="16"/>
  <c r="E14" i="14"/>
  <c r="B5" i="16"/>
  <c r="D14" i="14"/>
  <c r="F14" i="14" s="1"/>
  <c r="D26" i="15"/>
  <c r="F24" i="15" s="1"/>
  <c r="B15" i="16"/>
  <c r="E55" i="15"/>
  <c r="D55" i="15"/>
  <c r="H52" i="15" s="1"/>
  <c r="D4" i="14"/>
  <c r="F4" i="14" s="1"/>
  <c r="B3" i="16"/>
  <c r="E9" i="14"/>
  <c r="B17" i="16" l="1"/>
  <c r="G55" i="15"/>
</calcChain>
</file>

<file path=xl/sharedStrings.xml><?xml version="1.0" encoding="utf-8"?>
<sst xmlns="http://schemas.openxmlformats.org/spreadsheetml/2006/main" count="572" uniqueCount="285">
  <si>
    <t>Medical Record # and/or Name</t>
  </si>
  <si>
    <t>DOB</t>
  </si>
  <si>
    <t>Excluded</t>
  </si>
  <si>
    <t>Notes</t>
  </si>
  <si>
    <t>#</t>
  </si>
  <si>
    <t>Number in Universe</t>
  </si>
  <si>
    <t>Number in compliance</t>
  </si>
  <si>
    <t>Number reviewed</t>
  </si>
  <si>
    <t>Number excluded</t>
  </si>
  <si>
    <t>% HbA1c</t>
  </si>
  <si>
    <t>Date
Last HbA1c</t>
  </si>
  <si>
    <t>Number in Compliance</t>
  </si>
  <si>
    <t>Date of 
Last BP</t>
  </si>
  <si>
    <t>4 DTaP/DTP</t>
  </si>
  <si>
    <t>3 IPV</t>
  </si>
  <si>
    <t>1 MMR</t>
  </si>
  <si>
    <t>3 HepB</t>
  </si>
  <si>
    <t>1 VZV</t>
  </si>
  <si>
    <t>4 PC7</t>
  </si>
  <si>
    <t xml:space="preserve">        Notes</t>
  </si>
  <si>
    <t>Compliance Code</t>
  </si>
  <si>
    <t>Blood Pressure (BP)</t>
  </si>
  <si>
    <t>Code</t>
  </si>
  <si>
    <t>HbA1c Range</t>
  </si>
  <si>
    <t>Defined</t>
  </si>
  <si>
    <t>No service provided</t>
  </si>
  <si>
    <t>Service Incomplete</t>
  </si>
  <si>
    <t>Can't determine if service is indicated</t>
  </si>
  <si>
    <t>Patient refused/declined service</t>
  </si>
  <si>
    <t>No attempt to perform procedures or no referral made to patient for measurement services.</t>
  </si>
  <si>
    <t>Only part of the measurement requirements were fulfilled or referral made but patient did not receive the recommended services and no followup was made to encourage patient to complete the service.</t>
  </si>
  <si>
    <t>Chart indicates completion of service but there is no evidence that properly documents the completion of services.</t>
  </si>
  <si>
    <t>Referral for services made but patient refused or declined the service.</t>
  </si>
  <si>
    <t>Patient excluded because chart notes show evidence of patient meeting exclusion criteria for the measure.</t>
  </si>
  <si>
    <t>Measure:  Weight Assessment and Counseling for Children and Adolescents</t>
  </si>
  <si>
    <t>BMI</t>
  </si>
  <si>
    <t>Follow-up Plan Needed?</t>
  </si>
  <si>
    <t>3e</t>
  </si>
  <si>
    <t>8% ≤ Hba1c ≤ 9%</t>
  </si>
  <si>
    <t>&gt;9% or No Test During Year</t>
  </si>
  <si>
    <t>Date Counseled on Physical Activity</t>
  </si>
  <si>
    <t>Date Counseled on Nutrition</t>
  </si>
  <si>
    <t>Date Follow-up Plan Documented</t>
  </si>
  <si>
    <t>Date BMI documented</t>
  </si>
  <si>
    <t>Date BMI Percentile Documented</t>
  </si>
  <si>
    <t>Date Patient Queried</t>
  </si>
  <si>
    <t xml:space="preserve">Received Prescription or were taking acceptable treatment </t>
  </si>
  <si>
    <t>BMI Percentile</t>
  </si>
  <si>
    <t>Measure: Adult Weight Screening and Follow-up</t>
  </si>
  <si>
    <t xml:space="preserve">Measure: Asthma Pharmacological Therapy </t>
  </si>
  <si>
    <t>NO EXCLUSIONS</t>
  </si>
  <si>
    <t xml:space="preserve">Unreported/Refused to Report Race AND Ethnicity (h)           </t>
  </si>
  <si>
    <t>Race/Ethnicity code</t>
  </si>
  <si>
    <t>3f</t>
  </si>
  <si>
    <t>Number with HbA1c &gt; 9% or No Measurement During Year</t>
  </si>
  <si>
    <t>Range Code (column number)</t>
  </si>
  <si>
    <t>Compliance Code Definitions</t>
  </si>
  <si>
    <t>Hba1c Range Definitions</t>
  </si>
  <si>
    <t>Compliance Category</t>
  </si>
  <si>
    <t>Hba1c Range</t>
  </si>
  <si>
    <t>Most recent hemoglobin A1c (Hba1c) was greater than or equal to 8% and less than or equal to 9%.</t>
  </si>
  <si>
    <t>Most recent hemoglobin A1c (Hba1c) was more than 9% or there was no measurement taken during the year.</t>
  </si>
  <si>
    <t>Childhood Immunization</t>
  </si>
  <si>
    <t>( a )</t>
  </si>
  <si>
    <t xml:space="preserve"> ( b )</t>
  </si>
  <si>
    <t>Number of Patients Immunized</t>
  </si>
  <si>
    <t xml:space="preserve"> ( c )</t>
  </si>
  <si>
    <t>( b )</t>
  </si>
  <si>
    <t>Number of Patients Tested</t>
  </si>
  <si>
    <t>( c )</t>
  </si>
  <si>
    <t xml:space="preserve"> ( a )</t>
  </si>
  <si>
    <t>Charts Sampled or EHR Total</t>
  </si>
  <si>
    <t>Number of Patients with Acceptable Plan</t>
  </si>
  <si>
    <t>Race and Ethnicity</t>
  </si>
  <si>
    <t xml:space="preserve">Total Hypertensive Patients </t>
  </si>
  <si>
    <t>(2a)</t>
  </si>
  <si>
    <t xml:space="preserve">Charts Sampled or EHR Total </t>
  </si>
  <si>
    <t>(2b)</t>
  </si>
  <si>
    <t>Patients with HTN Controlled</t>
  </si>
  <si>
    <t>(2c)</t>
  </si>
  <si>
    <t>Hispanic/Latino</t>
  </si>
  <si>
    <t>1a</t>
  </si>
  <si>
    <t>Asian</t>
  </si>
  <si>
    <t>1b1</t>
  </si>
  <si>
    <t>Native Hawaiian</t>
  </si>
  <si>
    <t>1b2</t>
  </si>
  <si>
    <t>Pacific Islander</t>
  </si>
  <si>
    <t>1c</t>
  </si>
  <si>
    <t>Black/African American</t>
  </si>
  <si>
    <t>1d</t>
  </si>
  <si>
    <t>American Indian/Alaska Native</t>
  </si>
  <si>
    <t>1e</t>
  </si>
  <si>
    <t>White</t>
  </si>
  <si>
    <t>1f</t>
  </si>
  <si>
    <t>More than One Race</t>
  </si>
  <si>
    <t>1g</t>
  </si>
  <si>
    <t>Unreported/Refused to Report Race</t>
  </si>
  <si>
    <t>Subtotal Hispanic/Latino</t>
  </si>
  <si>
    <t>Non-Hispanic/Latino</t>
  </si>
  <si>
    <t>2a</t>
  </si>
  <si>
    <t>2b1</t>
  </si>
  <si>
    <t>2b2</t>
  </si>
  <si>
    <t>2c</t>
  </si>
  <si>
    <t>2d</t>
  </si>
  <si>
    <t>2e</t>
  </si>
  <si>
    <t>2f</t>
  </si>
  <si>
    <t>2g</t>
  </si>
  <si>
    <t>Subtotal Non-Hispanic/Latino</t>
  </si>
  <si>
    <t>Unreported/Refused to Report Ethnicity</t>
  </si>
  <si>
    <t>h</t>
  </si>
  <si>
    <t>Unreported/Refused to Report Race and Ethnicity</t>
  </si>
  <si>
    <t>i</t>
  </si>
  <si>
    <t>Total</t>
  </si>
  <si>
    <t>(3a)</t>
  </si>
  <si>
    <t>(3b)</t>
  </si>
  <si>
    <t xml:space="preserve">Patients with 8%&lt;= Hba1c &lt;=9% </t>
  </si>
  <si>
    <t>(3e)</t>
  </si>
  <si>
    <t xml:space="preserve">Patients with Hba1c &gt;9% Or No Test During Year </t>
  </si>
  <si>
    <t>(3f)</t>
  </si>
  <si>
    <t>Table 7, SECTION C:  DIABETES BY RACE AND HISPANIC/LATINO ETHNICITY</t>
  </si>
  <si>
    <t xml:space="preserve">Table 6B, Section C – Childhood Immunization </t>
  </si>
  <si>
    <t>Table 6B, Section E – Weight Assessment and Counseling for Children and Adolescents</t>
  </si>
  <si>
    <t>Table 7, SECTION B:  Hypertension by Race and Hispanic/Latino Ethnicity</t>
  </si>
  <si>
    <t>Race/Ethnicity Code Definitions</t>
  </si>
  <si>
    <t>Other Pacific Islander</t>
  </si>
  <si>
    <t>Race Unreported</t>
  </si>
  <si>
    <t>NON-Hispanic/Latino</t>
  </si>
  <si>
    <t>Unreported/Refused to Report</t>
  </si>
  <si>
    <t>Ethnicity</t>
  </si>
  <si>
    <r>
      <t xml:space="preserve">NON-Hispanic/Latino Race codes: </t>
    </r>
    <r>
      <rPr>
        <sz val="8"/>
        <rFont val="Arial"/>
        <family val="2"/>
      </rPr>
      <t xml:space="preserve">
2a    Asian
2b1  Native Hawaiian
2b2  Other Pacific Islander
2c    Black /African American
2d    American Indian / Alaska Native
2e    White
2f     More than one race
2g    Race Unreported</t>
    </r>
  </si>
  <si>
    <r>
      <t xml:space="preserve">Hispanic/Latino Race codes:            </t>
    </r>
    <r>
      <rPr>
        <sz val="8"/>
        <rFont val="Arial"/>
        <family val="2"/>
      </rPr>
      <t xml:space="preserve">
1a    Asian
1b1  Native Hawaiian
1b2  Other Pacific Islander
1c    Black /African American
1d    American Indian / Alaska Native
1e    White
1f     More than one race
1g    Race Unreported</t>
    </r>
  </si>
  <si>
    <t>Measure</t>
  </si>
  <si>
    <t>Compliance Rate</t>
  </si>
  <si>
    <t>Adult Weight Screening and Follow-up</t>
  </si>
  <si>
    <t>Asthma Pharmacological Therapy</t>
  </si>
  <si>
    <t>Diabetes:   8% ≤ HbA1c ≤ 9%</t>
  </si>
  <si>
    <t>No Service Provided</t>
  </si>
  <si>
    <t>Can't Determine if Service is Indicated</t>
  </si>
  <si>
    <t>Patient Refused/Declined Services</t>
  </si>
  <si>
    <t>Instructions for Use of BPHC Clinical Measures Data Entry Tool</t>
  </si>
  <si>
    <t>Overview:</t>
  </si>
  <si>
    <t>Data Entry:</t>
  </si>
  <si>
    <t>Tables 6B and 7 Data Output:</t>
  </si>
  <si>
    <t>Compliance Summary Data:</t>
  </si>
  <si>
    <t>This tool is intended to aid grantees in their reporting of the clinical measures tables (6B and 7) in the UDS. For each of the clinical measures which permit for a sample to be conducted, there is a separate data entry sheet included.  In addition, this tool contains output forms (can be used for data entry into the UDS form in the EHB) and a summary of the results.</t>
  </si>
  <si>
    <t xml:space="preserve">The compliance summary worksheet auto summarizes compliance results based on the data entry. Compliance and non-compliance rates (by category) for each of the clinical measures are included. The tab for the Compliance Summary Data sheet is shaded blue to match the header for this section. </t>
  </si>
  <si>
    <t xml:space="preserve">These sheets provide output for data entry into the EHB. The table 7 output form allows the user to enter the universe of patients by race and ethnicity.  Please note that if you have not completed data entry for all fields of a particular measure, the output data for that measure will be incomplete and should not be used for entry in the EHB. The tabs for Data Output sheets are shaded orange to match the header fo this section. </t>
  </si>
  <si>
    <t>Diabetes: HbA1c &gt; 9% or No Measurement During Year</t>
  </si>
  <si>
    <t xml:space="preserve">Total Patients with Diabetes </t>
  </si>
  <si>
    <t>Reason for Non-Compliance (as a % of those who are non-compliant)</t>
  </si>
  <si>
    <t>Additional Notes</t>
  </si>
  <si>
    <t>Format (xlsx vs. xls)</t>
  </si>
  <si>
    <t>For Assistance</t>
  </si>
  <si>
    <t>For assistance with using this tool, please contact the UDS Support Center by phone at 1-866-UDS-HELP (1-866-837-4357) or by e-mail at udshelp330@bphcdata.net</t>
  </si>
  <si>
    <t xml:space="preserve">This tool was created in xlsx format. If converting to xls, or using with an earlier version of Excel, you may receive error messages about the possibility of data being compromised. Please note that the spreadsheet was tested in both formats (xlsx and xls) and it was found that the integrity of the formulas and data remained. </t>
  </si>
  <si>
    <t>Creation of Clinical Measures Data Entry Tool</t>
  </si>
  <si>
    <t xml:space="preserve">Only part of the measurement requirements were fulfilled. This code is specific to the weight assessment measures. </t>
  </si>
  <si>
    <t>Date of Prescription, Dispensation, or Note of Use</t>
  </si>
  <si>
    <t>Date of Screening</t>
  </si>
  <si>
    <t>Type of Screening</t>
  </si>
  <si>
    <t>Table 6B, Section I – Coronary Artery Disease (CAD): Lipid Therapy</t>
  </si>
  <si>
    <t>Number of Patients Prescribed a Lipid Lowering Therapy</t>
  </si>
  <si>
    <t>Table 6B, Section J – Ischemic Vascular Disease (IVD): Aspirin or Antithrombotic Therapy</t>
  </si>
  <si>
    <t>Total Patients Aged 18 and Over with IVD Diagnosis or AMI, CABG, or PTCA Procedure</t>
  </si>
  <si>
    <t>(a)</t>
  </si>
  <si>
    <t>Number of Patients with Aspirin or Other Antithrombotic Therapy</t>
  </si>
  <si>
    <t>Colorectal Cancer Screening</t>
  </si>
  <si>
    <t>Table 6B, Section K – Colorectal Cancer Screening</t>
  </si>
  <si>
    <t>Number of Patients with Appropriate Colorectal Cancer Screening</t>
  </si>
  <si>
    <t xml:space="preserve">Number of Patients with Counseling and BMI Documented </t>
  </si>
  <si>
    <t>Total Number of Female Patients 24-64 Years of Age</t>
  </si>
  <si>
    <t xml:space="preserve">Total Patients Aged 3-17 on December 31 </t>
  </si>
  <si>
    <t>Total Patients Aged 18 and Over</t>
  </si>
  <si>
    <t>Coronary Artery Disease (CAD): Lipid Therapy</t>
  </si>
  <si>
    <t>Ischemic Vascular Disease (IVD): Aspirin or Antithrombotic Therapy</t>
  </si>
  <si>
    <t>Number Excluded</t>
  </si>
  <si>
    <t>Total Patients Aged 50 - 74</t>
  </si>
  <si>
    <t>Total patients Aged 18 and Over with CAD Diagnosis</t>
  </si>
  <si>
    <t>Table 6B, Section D – Cervical Cancer Screening</t>
  </si>
  <si>
    <t>Measure: Female patients aged 24-64 who received one or more Pap tests to screen for cervical cancer</t>
  </si>
  <si>
    <r>
      <t xml:space="preserve">Measure: Children and adolescents aged 3 - 17 with a BMI percentile, </t>
    </r>
    <r>
      <rPr>
        <b/>
        <i/>
        <u/>
        <sz val="10"/>
        <rFont val="Arial"/>
        <family val="2"/>
      </rPr>
      <t>and</t>
    </r>
    <r>
      <rPr>
        <sz val="10"/>
        <rFont val="Arial"/>
        <family val="2"/>
      </rPr>
      <t xml:space="preserve"> counseling on nutrition and physical activity documented for the current year</t>
    </r>
  </si>
  <si>
    <t>Table 6B, Section F – Adult Weight Screening and Follow-up</t>
  </si>
  <si>
    <r>
      <t>Measure: Patients aged 18 and over with (1)</t>
    </r>
    <r>
      <rPr>
        <sz val="10"/>
        <color rgb="FFFFFFFF"/>
        <rFont val="Arial"/>
        <family val="2"/>
      </rPr>
      <t>_</t>
    </r>
    <r>
      <rPr>
        <sz val="10"/>
        <rFont val="Arial"/>
        <family val="2"/>
      </rPr>
      <t xml:space="preserve">BMI charted </t>
    </r>
    <r>
      <rPr>
        <b/>
        <i/>
        <u/>
        <sz val="10"/>
        <rFont val="Arial"/>
        <family val="2"/>
      </rPr>
      <t>and</t>
    </r>
    <r>
      <rPr>
        <sz val="10"/>
        <rFont val="Arial"/>
        <family val="2"/>
      </rPr>
      <t xml:space="preserve"> (2) follow-up plan documented </t>
    </r>
    <r>
      <rPr>
        <b/>
        <i/>
        <u/>
        <sz val="10"/>
        <rFont val="Arial"/>
        <family val="2"/>
      </rPr>
      <t>if</t>
    </r>
    <r>
      <rPr>
        <sz val="10"/>
        <rFont val="Arial"/>
        <family val="2"/>
      </rPr>
      <t xml:space="preserve"> patients are overweight or underweight </t>
    </r>
  </si>
  <si>
    <t>Table 6B, Section H – Asthma Pharmacological Therapy</t>
  </si>
  <si>
    <t>Total Patients Aged 5 - 40 with Persistent Asthma</t>
  </si>
  <si>
    <r>
      <t xml:space="preserve">Measure: Patients aged 5 through 40 diagnosed with </t>
    </r>
    <r>
      <rPr>
        <i/>
        <sz val="10"/>
        <rFont val="Arial"/>
        <family val="2"/>
      </rPr>
      <t>persistent</t>
    </r>
    <r>
      <rPr>
        <sz val="10"/>
        <rFont val="Arial"/>
        <family val="2"/>
      </rPr>
      <t xml:space="preserve"> asthma who have an acceptable pharmacological treatment plan</t>
    </r>
  </si>
  <si>
    <t>Measure: Patients aged 18 and older with a diagnosis of CAD who were prescribed a lipid lowering therapy</t>
  </si>
  <si>
    <t>Measure: Patients aged 18 and older with a diagnosis of IVD or AMI, CABG, or PTCA procedure with aspirin or another antithrombotic therapy</t>
  </si>
  <si>
    <t>Measure: Patients age 50 through 74 years of age during the measurement "on or prior to 31 December" with appropriate screening for colorectal cancer</t>
  </si>
  <si>
    <t>Diabetes: Overall Compliance: Hba1c ≤ 9%</t>
  </si>
  <si>
    <t>Detail for Compliance by Test</t>
  </si>
  <si>
    <t>Date of Last Pap Test</t>
  </si>
  <si>
    <t>Detail for Compliance by Age</t>
  </si>
  <si>
    <t xml:space="preserve">Ages 24-29: Pap Test during measurement year or 2 years prior
Ages 30-64: Pap Test during the measurement year or 2 years prior OR Pap test during measurement year or 4 years prior if accompanied by an HPV test
</t>
  </si>
  <si>
    <r>
      <t>Total Number Patients with 3</t>
    </r>
    <r>
      <rPr>
        <vertAlign val="superscript"/>
        <sz val="10"/>
        <rFont val="Arial"/>
        <family val="2"/>
      </rPr>
      <t>rd</t>
    </r>
    <r>
      <rPr>
        <sz val="10"/>
        <rFont val="Arial"/>
        <family val="2"/>
      </rPr>
      <t xml:space="preserve"> Birthday During Measurement Year </t>
    </r>
  </si>
  <si>
    <r>
      <t>Measure: Children who have received age appropriate vaccines who had their 3</t>
    </r>
    <r>
      <rPr>
        <vertAlign val="superscript"/>
        <sz val="10"/>
        <rFont val="Arial"/>
        <family val="2"/>
      </rPr>
      <t>rd</t>
    </r>
    <r>
      <rPr>
        <sz val="10"/>
        <rFont val="Arial"/>
        <family val="2"/>
      </rPr>
      <t xml:space="preserve"> birthday during measurement year (on or prior to 31 December)</t>
    </r>
  </si>
  <si>
    <t>Not Compliant (Service Complete)</t>
  </si>
  <si>
    <t xml:space="preserve">All aspects of measurement review, including services provided and timing of those services, have met the requirements for compliance. </t>
  </si>
  <si>
    <t>Compliant (service complete)</t>
  </si>
  <si>
    <t>Not Compliant (service complete)</t>
  </si>
  <si>
    <t>4a</t>
  </si>
  <si>
    <t>4b</t>
  </si>
  <si>
    <t>Accompanied by HPV Test</t>
  </si>
  <si>
    <t xml:space="preserve">DETAIL FOR % HbA1c COLUMN: If there was no measurement during the year, enter a value of 0. Please enter number with up to 2 decimal places, DO NOT enter "%" sign. </t>
  </si>
  <si>
    <r>
      <t xml:space="preserve">Fields requiring data entry are white in color. There are several fields throughout that will auto populate based on the data entry. The fields that auto populate are shaded in grey. The auto populated fields rely on formulas that have been entered </t>
    </r>
    <r>
      <rPr>
        <b/>
        <sz val="10"/>
        <rFont val="Arial"/>
        <family val="2"/>
      </rPr>
      <t>and on complete data entry in white fields</t>
    </r>
    <r>
      <rPr>
        <sz val="10"/>
        <rFont val="Arial"/>
        <family val="2"/>
      </rPr>
      <t xml:space="preserve">; to prevent these formulas from being accidentally changed, all fields except those that allow data entry (the white fields) have been locked. The tabs for data entry sheets are shaded pink to match the header for this section. </t>
    </r>
  </si>
  <si>
    <t>Total Patients Aged18 and Over</t>
  </si>
  <si>
    <t>3 Hib</t>
  </si>
  <si>
    <t>Measure: Tobacco Use Screening and Cessation Intervention</t>
  </si>
  <si>
    <t>Date Patient Received Cessation Medication or Advise</t>
  </si>
  <si>
    <t>Table 6B, Section G – Tobacco Use Screening and Cessation Intervention</t>
  </si>
  <si>
    <t>Tobacco Use Screening and Cessation Intervention</t>
  </si>
  <si>
    <t>14a</t>
  </si>
  <si>
    <r>
      <t xml:space="preserve">Measure: Patientes aged 18 and older who (1) were screened for tobacco use one or more times in the measurement year or the prior year </t>
    </r>
    <r>
      <rPr>
        <b/>
        <i/>
        <u/>
        <sz val="10"/>
        <rFont val="Arial"/>
        <family val="2"/>
      </rPr>
      <t>and</t>
    </r>
    <r>
      <rPr>
        <sz val="10"/>
        <rFont val="Arial"/>
        <family val="2"/>
      </rPr>
      <t xml:space="preserve"> (2) for those found to be a tobacco user, received cessation counseling intervention or medication. </t>
    </r>
  </si>
  <si>
    <t xml:space="preserve">Only part of the measurement requirements were fulfilled. This code is specific to the tobacco use screening and cessation intervention measure. </t>
  </si>
  <si>
    <t>Tobacco User?/  Cessation Intervention Needed?</t>
  </si>
  <si>
    <t>Number with HbA1c &lt; 8%</t>
  </si>
  <si>
    <t xml:space="preserve">    8% ≤ HbA1c ≤ 9%</t>
  </si>
  <si>
    <t>Patients with Hba1c &lt;8%</t>
  </si>
  <si>
    <t>(3d1)</t>
  </si>
  <si>
    <t>Diabetes: Hba1c &lt;8%</t>
  </si>
  <si>
    <t>3d1</t>
  </si>
  <si>
    <t>&lt;8%</t>
  </si>
  <si>
    <t>Most recent hemoglobin A1c (Hba1c) was less than 8%.</t>
  </si>
  <si>
    <t>Note about Diagnosis</t>
  </si>
  <si>
    <r>
      <t xml:space="preserve">For inclusion in the universe, patient must have been diagnosed for the first time </t>
    </r>
    <r>
      <rPr>
        <b/>
        <u/>
        <sz val="10"/>
        <rFont val="Arial"/>
        <family val="2"/>
      </rPr>
      <t>ever</t>
    </r>
    <r>
      <rPr>
        <b/>
        <sz val="10"/>
        <rFont val="Arial"/>
        <family val="2"/>
      </rPr>
      <t xml:space="preserve">, by a health center provider, between October 1 of the prior year and September 30 of the measurement year. Diagnosis requires a confirmatory test performed by the health center. </t>
    </r>
  </si>
  <si>
    <t>Measure: HIV Linkage to Care</t>
  </si>
  <si>
    <t>Date of Diagnosis</t>
  </si>
  <si>
    <t>90 Days from Date of Diagnosis</t>
  </si>
  <si>
    <t>Date of Follow-up Visit for HIV Care</t>
  </si>
  <si>
    <t xml:space="preserve">Despite services being provided, patient is not in compliance (due to timing or test results). Examples of individuals who would fit into this category include the following: a) a 3 year old patient who has received all required immunizations, but for whom one or more of the vaccines was provided after their 3rd birthday; b) a diabetic patient whose Hba1c was measured during the year, but for whom documented results show a level that is out of compliance; c) a patient diagnosed with HIV who received a follow-up visit for care outside of the 90 day period following the diagnosis. </t>
  </si>
  <si>
    <t>Number of Patients Assessed for Tobacco Use and Provided Intervention if a Tobacco User</t>
  </si>
  <si>
    <t>Number of Patients with BMI Charted and Follow-up Plan Documented as Appropriate</t>
  </si>
  <si>
    <t>Adult Weight Screening and 
Follow-up</t>
  </si>
  <si>
    <t>MEASURE: Patients whose first ever HIV diagnosis was made by health center staff between October 1 of the prior year and September 30 of the measurement year and who were seen for follow-up treatment within 90 days of that first ever diagnosis</t>
  </si>
  <si>
    <t>Total Patients First Diagnosed with HIV</t>
  </si>
  <si>
    <t>Number of Patients Seen Within 90 Days of First Diagnosis of HIV</t>
  </si>
  <si>
    <t>HIV Linkage to Care</t>
  </si>
  <si>
    <t>Date Patient Screened</t>
  </si>
  <si>
    <t>Positive Screen/ Follow-up Plan Needed</t>
  </si>
  <si>
    <t>Date 
Follow-up Plan Documented</t>
  </si>
  <si>
    <r>
      <t xml:space="preserve">Weight Assessment Measures: BMI Percentile not documented </t>
    </r>
    <r>
      <rPr>
        <i/>
        <sz val="10"/>
        <rFont val="Arial"/>
        <family val="2"/>
      </rPr>
      <t>or</t>
    </r>
    <r>
      <rPr>
        <sz val="10"/>
        <rFont val="Arial"/>
      </rPr>
      <t xml:space="preserve"> BMI not documented </t>
    </r>
  </si>
  <si>
    <t>Tobacco Measure: Assessment not documented</t>
  </si>
  <si>
    <t xml:space="preserve">Only part of the measurement requirements were fulfilled. This code is specific to the depression screening and follow-up measure. </t>
  </si>
  <si>
    <t>Depression Measure: Screening not Documented</t>
  </si>
  <si>
    <r>
      <t>Weight Assessment Measures: Counseling not documented (Physical Activity and/or Nutrition)</t>
    </r>
    <r>
      <rPr>
        <i/>
        <sz val="10"/>
        <rFont val="Arial"/>
        <family val="2"/>
      </rPr>
      <t xml:space="preserve"> or </t>
    </r>
    <r>
      <rPr>
        <sz val="10"/>
        <rFont val="Arial"/>
        <family val="2"/>
      </rPr>
      <t>Follow-up plan (if needed) not documented</t>
    </r>
  </si>
  <si>
    <t>Tobacco Measure: Intervention not documented</t>
  </si>
  <si>
    <t>Depression Measure: Follow-up plan not documented</t>
  </si>
  <si>
    <t xml:space="preserve">Service Incomplete- BMI Percentile (child) or BMI (adult) OR Assement (tobacco) OR Screening (depression) not documented  </t>
  </si>
  <si>
    <t>Service Incomplete- Counseling (child) or Follow-up (adult) or Cessation Intervention (tobacco) or Follow-up (depression) not documented</t>
  </si>
  <si>
    <t>Table 6B, Section M – Patients Screened for Depression and Follow-up</t>
  </si>
  <si>
    <t>Patients Screened for Depression and Follow-up</t>
  </si>
  <si>
    <t>Total Patients Aged 12 and Older</t>
  </si>
  <si>
    <t>Number of Patients Screened for Depression and Follow-up Plan Documented as Appropriate</t>
  </si>
  <si>
    <t xml:space="preserve">Colonoscopy: CY or prior 9 years
Flexible Sigmoidoscopy: CY or prior 4 years
Fecal Occult Blood Test (FOBT), including the fecal immuniochemical test (FIT): CY
</t>
  </si>
  <si>
    <t>Code Definitions</t>
  </si>
  <si>
    <t xml:space="preserve">The data entry tool was initially developed by John Snow, Inc. under contract to the U.S. Health Resources and Services Administration (HRSA), Bureau of Primary Health Care (BPHC), for the Uniform Data System (UDS) Project. </t>
  </si>
  <si>
    <t xml:space="preserve">This sheet provides further detail about codes used on various worksheets, including compliance code defintions, Hba1c range definitions, and race/ethnicity code definitions. Before beginning data entry, it is recommended that this sheet be reviewed. </t>
  </si>
  <si>
    <t>Date of last molar dental sealant</t>
  </si>
  <si>
    <t>Measure: Dental Sealants</t>
  </si>
  <si>
    <t>Dental Record # and/or Name</t>
  </si>
  <si>
    <t>Table 6B, Section N – Dental Sealants</t>
  </si>
  <si>
    <t>MEASURE: Children aged 6 through 9 years at moderate to high risk of caries who received a sealant on a permanent first molar tooth</t>
  </si>
  <si>
    <t xml:space="preserve">Total Patients Aged 6 through 9 Identified as Moderate to High Risk for Caries </t>
  </si>
  <si>
    <t xml:space="preserve">Number of patients with Sealants to First Molars </t>
  </si>
  <si>
    <t>Dental Sealants</t>
  </si>
  <si>
    <t>Risk of caries</t>
  </si>
  <si>
    <t>N/A</t>
  </si>
  <si>
    <t>-</t>
  </si>
  <si>
    <t>Non-Compliance Rate</t>
  </si>
  <si>
    <t>Measure:  Childhood Immunization</t>
  </si>
  <si>
    <t>Measure:  Cervical Cancer Screening</t>
  </si>
  <si>
    <t>Measure:  Coronary Artery Disease (CAD): Lipid Therapy</t>
  </si>
  <si>
    <t>Measure:  Ischemic Vascular Disease (IVD): Aspirin or Antithrombotic Therapy</t>
  </si>
  <si>
    <t>Measure:  Colorectal Cancer Screening</t>
  </si>
  <si>
    <t>Measure: Patients Screened for Depression and Follow-up</t>
  </si>
  <si>
    <t>Measure:  Hypertension by Race and Ethnicity</t>
  </si>
  <si>
    <t>Measure:  Diabetes by Race and Ethnicity</t>
  </si>
  <si>
    <t>Tool last updated September 25, 2015</t>
  </si>
  <si>
    <t>Cervical Cancer Screening</t>
  </si>
  <si>
    <t>Weight Assessment and Counseling for Children and Adolescents</t>
  </si>
  <si>
    <t>Hypertension by Race and Ethnicity</t>
  </si>
  <si>
    <t>MEASURE: Patients aged 12 and older who were (1) screened for depression with a standardized tool and if screening was positive (2) had a follow-up plan documented</t>
  </si>
  <si>
    <t>Asthma Pharmacologic Therapy</t>
  </si>
  <si>
    <t>Table 6B, Section L – HIV Linkage to Care</t>
  </si>
  <si>
    <t>*Note this column is no longer reported on the UDS</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</si>
</sst>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b/>
      <sz val="14"/>
      <name val="Arial"/>
      <family val="2"/>
    </font>
    <font>
      <b/>
      <sz val="10"/>
      <name val="Arial"/>
      <family val="2"/>
    </font>
    <font>
      <b/>
      <sz val="8"/>
      <name val="Arial"/>
      <family val="2"/>
    </font>
    <font>
      <sz val="8"/>
      <name val="Arial"/>
      <family val="2"/>
    </font>
    <font>
      <u/>
      <sz val="8"/>
      <name val="Arial"/>
      <family val="2"/>
    </font>
    <font>
      <sz val="8"/>
      <name val="Arial"/>
    </font>
    <font>
      <sz val="14"/>
      <name val="Arial"/>
    </font>
    <font>
      <i/>
      <sz val="10"/>
      <name val="Arial"/>
      <family val="2"/>
    </font>
    <font>
      <sz val="10"/>
      <name val="Arial"/>
      <family val="2"/>
    </font>
    <font>
      <sz val="10"/>
      <name val="Arial"/>
    </font>
    <font>
      <sz val="14"/>
      <name val="Arial"/>
      <family val="2"/>
    </font>
    <font>
      <sz val="12"/>
      <name val="Arial"/>
      <family val="2"/>
    </font>
    <font>
      <sz val="10"/>
      <color rgb="FFFFFFFF"/>
      <name val="Arial"/>
      <family val="2"/>
    </font>
    <font>
      <vertAlign val="superscript"/>
      <sz val="10"/>
      <name val="Arial"/>
      <family val="2"/>
    </font>
    <font>
      <b/>
      <i/>
      <sz val="10"/>
      <name val="Arial"/>
      <family val="2"/>
    </font>
    <font>
      <b/>
      <i/>
      <u/>
      <sz val="10"/>
      <name val="Arial"/>
      <family val="2"/>
    </font>
    <font>
      <sz val="7"/>
      <color rgb="FFFFFFFF"/>
      <name val="Arial"/>
      <family val="2"/>
    </font>
    <font>
      <b/>
      <sz val="10"/>
      <color rgb="FF0000FF"/>
      <name val="Arial"/>
      <family val="2"/>
    </font>
    <font>
      <b/>
      <sz val="12"/>
      <name val="Arial"/>
      <family val="2"/>
    </font>
    <font>
      <sz val="10"/>
      <color rgb="FFFF0000"/>
      <name val="Arial"/>
      <family val="2"/>
    </font>
    <font>
      <sz val="8"/>
      <color rgb="FFFF0000"/>
      <name val="Arial"/>
      <family val="2"/>
    </font>
    <font>
      <b/>
      <u/>
      <sz val="10"/>
      <name val="Arial"/>
      <family val="2"/>
    </font>
  </fonts>
  <fills count="16">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BFBFBF"/>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double">
        <color indexed="64"/>
      </right>
      <top style="double">
        <color indexed="64"/>
      </top>
      <bottom style="double">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double">
        <color indexed="64"/>
      </right>
      <top/>
      <bottom/>
      <diagonal/>
    </border>
    <border>
      <left style="double">
        <color indexed="64"/>
      </left>
      <right/>
      <top/>
      <bottom style="medium">
        <color indexed="64"/>
      </bottom>
      <diagonal/>
    </border>
    <border>
      <left/>
      <right style="double">
        <color indexed="64"/>
      </right>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ck">
        <color indexed="64"/>
      </bottom>
      <diagonal/>
    </border>
    <border>
      <left/>
      <right style="medium">
        <color indexed="64"/>
      </right>
      <top style="thin">
        <color indexed="64"/>
      </top>
      <bottom style="thick">
        <color indexed="64"/>
      </bottom>
      <diagonal/>
    </border>
    <border>
      <left/>
      <right/>
      <top style="thin">
        <color indexed="64"/>
      </top>
      <bottom style="thick">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thick">
        <color indexed="64"/>
      </right>
      <top/>
      <bottom/>
      <diagonal/>
    </border>
    <border>
      <left/>
      <right style="thick">
        <color indexed="64"/>
      </right>
      <top/>
      <bottom style="medium">
        <color indexed="64"/>
      </bottom>
      <diagonal/>
    </border>
    <border>
      <left style="medium">
        <color indexed="64"/>
      </left>
      <right style="thick">
        <color indexed="64"/>
      </right>
      <top/>
      <bottom style="medium">
        <color indexed="64"/>
      </bottom>
      <diagonal/>
    </border>
    <border>
      <left style="medium">
        <color indexed="64"/>
      </left>
      <right style="thick">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double">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ck">
        <color indexed="64"/>
      </top>
      <bottom style="thin">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s>
  <cellStyleXfs count="2">
    <xf numFmtId="0" fontId="0" fillId="0" borderId="0"/>
    <xf numFmtId="9" fontId="10" fillId="0" borderId="0" applyFont="0" applyFill="0" applyBorder="0" applyAlignment="0" applyProtection="0"/>
  </cellStyleXfs>
  <cellXfs count="431">
    <xf numFmtId="0" fontId="0" fillId="0" borderId="0" xfId="0"/>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0" xfId="0" applyFill="1" applyBorder="1" applyAlignment="1">
      <alignment horizontal="center" vertical="center"/>
    </xf>
    <xf numFmtId="0" fontId="0" fillId="0" borderId="23" xfId="0" applyBorder="1" applyAlignment="1">
      <alignment vertical="center"/>
    </xf>
    <xf numFmtId="0" fontId="0" fillId="0" borderId="0" xfId="0" applyBorder="1" applyAlignment="1">
      <alignment vertical="center"/>
    </xf>
    <xf numFmtId="0" fontId="0" fillId="0" borderId="25" xfId="0" applyBorder="1" applyAlignment="1">
      <alignment vertical="center"/>
    </xf>
    <xf numFmtId="0" fontId="0" fillId="0" borderId="25" xfId="0" applyFill="1" applyBorder="1" applyAlignment="1">
      <alignment horizontal="center" vertical="center"/>
    </xf>
    <xf numFmtId="0" fontId="0" fillId="0" borderId="0" xfId="0" applyAlignment="1">
      <alignment wrapText="1"/>
    </xf>
    <xf numFmtId="0" fontId="9" fillId="0" borderId="1" xfId="0" applyFont="1" applyBorder="1"/>
    <xf numFmtId="0" fontId="0" fillId="0" borderId="20" xfId="0" applyBorder="1" applyAlignment="1"/>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9" xfId="0" applyFont="1" applyFill="1" applyBorder="1" applyAlignment="1">
      <alignment horizontal="center" vertical="center" textRotation="60" wrapText="1"/>
    </xf>
    <xf numFmtId="0" fontId="2" fillId="2" borderId="10" xfId="0" applyFont="1" applyFill="1" applyBorder="1" applyAlignment="1">
      <alignment horizontal="center" vertical="center" wrapText="1"/>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3" fillId="2" borderId="1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0" fillId="0" borderId="19"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0"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19" xfId="0" applyBorder="1" applyAlignment="1"/>
    <xf numFmtId="0" fontId="0" fillId="0" borderId="21" xfId="0" applyBorder="1" applyAlignment="1"/>
    <xf numFmtId="0" fontId="0" fillId="0" borderId="0" xfId="0" applyAlignment="1"/>
    <xf numFmtId="0" fontId="0" fillId="0" borderId="23" xfId="0" applyBorder="1" applyAlignment="1"/>
    <xf numFmtId="0" fontId="0" fillId="0" borderId="24" xfId="0" applyBorder="1" applyAlignment="1"/>
    <xf numFmtId="0" fontId="2" fillId="2" borderId="58" xfId="0" applyFont="1" applyFill="1" applyBorder="1" applyAlignment="1">
      <alignment horizontal="center" vertical="center" wrapText="1"/>
    </xf>
    <xf numFmtId="0" fontId="2" fillId="2" borderId="26" xfId="0" applyFont="1" applyFill="1" applyBorder="1" applyAlignment="1">
      <alignment horizontal="center" vertical="center" textRotation="60" wrapText="1"/>
    </xf>
    <xf numFmtId="0" fontId="2" fillId="2" borderId="11" xfId="0" applyFont="1" applyFill="1" applyBorder="1" applyAlignment="1">
      <alignment horizontal="center" vertical="center" textRotation="60"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left" vertical="center" wrapText="1"/>
    </xf>
    <xf numFmtId="0" fontId="4" fillId="6" borderId="32" xfId="0" applyFont="1" applyFill="1" applyBorder="1" applyAlignment="1">
      <alignment horizontal="center" vertical="center" wrapText="1"/>
    </xf>
    <xf numFmtId="0" fontId="4" fillId="6" borderId="36" xfId="0" applyFont="1" applyFill="1" applyBorder="1" applyAlignment="1">
      <alignment horizontal="center" vertical="center" wrapText="1"/>
    </xf>
    <xf numFmtId="0" fontId="0" fillId="5" borderId="61" xfId="0" applyFill="1" applyBorder="1" applyAlignment="1">
      <alignment horizontal="center" vertical="center"/>
    </xf>
    <xf numFmtId="0" fontId="2" fillId="2" borderId="37" xfId="0" applyFont="1" applyFill="1" applyBorder="1" applyAlignment="1">
      <alignment horizontal="center" vertical="center" textRotation="60" wrapText="1"/>
    </xf>
    <xf numFmtId="0" fontId="0" fillId="8" borderId="31" xfId="0" applyFill="1" applyBorder="1" applyAlignment="1">
      <alignment vertical="center"/>
    </xf>
    <xf numFmtId="0" fontId="0" fillId="8" borderId="19" xfId="0" applyFill="1" applyBorder="1" applyAlignment="1">
      <alignment vertical="center"/>
    </xf>
    <xf numFmtId="0" fontId="0" fillId="8" borderId="34" xfId="0" applyFill="1" applyBorder="1" applyAlignment="1">
      <alignment horizontal="center" vertical="center"/>
    </xf>
    <xf numFmtId="0" fontId="0" fillId="8" borderId="3" xfId="0" applyFill="1" applyBorder="1"/>
    <xf numFmtId="0" fontId="0" fillId="8" borderId="12" xfId="0" applyFill="1" applyBorder="1"/>
    <xf numFmtId="0" fontId="0" fillId="8" borderId="18" xfId="0" applyFill="1" applyBorder="1" applyAlignment="1">
      <alignment vertical="center"/>
    </xf>
    <xf numFmtId="0" fontId="0" fillId="8" borderId="22" xfId="0" applyFill="1" applyBorder="1" applyAlignment="1">
      <alignment vertical="center"/>
    </xf>
    <xf numFmtId="0" fontId="0" fillId="8" borderId="5" xfId="0" applyFill="1" applyBorder="1"/>
    <xf numFmtId="0" fontId="0" fillId="0" borderId="2" xfId="0" applyBorder="1" applyProtection="1">
      <protection locked="0"/>
    </xf>
    <xf numFmtId="0" fontId="0" fillId="0" borderId="1"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7" borderId="18" xfId="0" applyFill="1" applyBorder="1" applyAlignment="1" applyProtection="1">
      <alignment vertical="center"/>
      <protection locked="0"/>
    </xf>
    <xf numFmtId="0" fontId="0" fillId="0" borderId="30" xfId="0" applyBorder="1" applyProtection="1">
      <protection locked="0"/>
    </xf>
    <xf numFmtId="0" fontId="0" fillId="0" borderId="0" xfId="0" applyBorder="1"/>
    <xf numFmtId="0" fontId="0" fillId="0" borderId="0" xfId="0" applyBorder="1" applyAlignment="1">
      <alignment wrapText="1"/>
    </xf>
    <xf numFmtId="0" fontId="9" fillId="0" borderId="4" xfId="0" applyFont="1" applyBorder="1" applyAlignment="1">
      <alignment wrapText="1"/>
    </xf>
    <xf numFmtId="0" fontId="9" fillId="0" borderId="5" xfId="0" applyFont="1" applyBorder="1"/>
    <xf numFmtId="0" fontId="8" fillId="2" borderId="8" xfId="0" applyFont="1" applyFill="1" applyBorder="1"/>
    <xf numFmtId="0" fontId="8" fillId="2" borderId="9" xfId="0" applyFont="1" applyFill="1" applyBorder="1"/>
    <xf numFmtId="0" fontId="8" fillId="2" borderId="10" xfId="0" applyFont="1" applyFill="1" applyBorder="1" applyAlignment="1">
      <alignment wrapText="1"/>
    </xf>
    <xf numFmtId="0" fontId="0" fillId="3" borderId="14" xfId="0" applyFill="1" applyBorder="1" applyAlignment="1">
      <alignment horizontal="left"/>
    </xf>
    <xf numFmtId="0" fontId="0" fillId="3" borderId="15" xfId="0" applyFill="1" applyBorder="1" applyAlignment="1">
      <alignment horizontal="left"/>
    </xf>
    <xf numFmtId="0" fontId="0" fillId="3" borderId="17" xfId="0" applyFill="1" applyBorder="1" applyAlignment="1">
      <alignment horizontal="left"/>
    </xf>
    <xf numFmtId="0" fontId="9" fillId="3" borderId="14" xfId="0" applyFont="1" applyFill="1" applyBorder="1" applyAlignment="1">
      <alignment horizontal="left"/>
    </xf>
    <xf numFmtId="0" fontId="9" fillId="3" borderId="15" xfId="0" applyFont="1" applyFill="1" applyBorder="1" applyAlignment="1">
      <alignment horizontal="left"/>
    </xf>
    <xf numFmtId="0" fontId="9" fillId="3" borderId="17" xfId="0" applyFont="1" applyFill="1" applyBorder="1" applyAlignment="1">
      <alignment horizontal="left"/>
    </xf>
    <xf numFmtId="0" fontId="9" fillId="0" borderId="6" xfId="0" applyFont="1" applyBorder="1" applyAlignment="1">
      <alignment wrapText="1"/>
    </xf>
    <xf numFmtId="0" fontId="9" fillId="0" borderId="0" xfId="0" applyFont="1"/>
    <xf numFmtId="0" fontId="9" fillId="8" borderId="61" xfId="0" applyFont="1" applyFill="1" applyBorder="1" applyAlignment="1">
      <alignment horizontal="center" vertical="center" wrapText="1"/>
    </xf>
    <xf numFmtId="0" fontId="9" fillId="8" borderId="61" xfId="0" applyFont="1" applyFill="1" applyBorder="1" applyAlignment="1">
      <alignment vertical="center"/>
    </xf>
    <xf numFmtId="0" fontId="9" fillId="2" borderId="62"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8" borderId="68" xfId="0" applyFont="1" applyFill="1" applyBorder="1" applyAlignment="1">
      <alignment vertical="center"/>
    </xf>
    <xf numFmtId="0" fontId="9" fillId="9" borderId="25" xfId="0" applyFont="1" applyFill="1" applyBorder="1" applyAlignment="1">
      <alignment vertical="center"/>
    </xf>
    <xf numFmtId="0" fontId="9" fillId="9" borderId="66" xfId="0" applyFont="1" applyFill="1" applyBorder="1" applyAlignment="1">
      <alignment vertical="center"/>
    </xf>
    <xf numFmtId="0" fontId="9" fillId="9" borderId="61" xfId="0" applyFont="1" applyFill="1" applyBorder="1" applyAlignment="1">
      <alignment vertical="center"/>
    </xf>
    <xf numFmtId="0" fontId="9" fillId="9" borderId="62" xfId="0" applyFont="1" applyFill="1" applyBorder="1" applyAlignment="1">
      <alignment horizontal="right" vertical="center"/>
    </xf>
    <xf numFmtId="0" fontId="9" fillId="9" borderId="68" xfId="0" applyFont="1" applyFill="1" applyBorder="1" applyAlignment="1">
      <alignment vertical="center"/>
    </xf>
    <xf numFmtId="0" fontId="9" fillId="4" borderId="25" xfId="0" applyFont="1" applyFill="1" applyBorder="1" applyAlignment="1">
      <alignment horizontal="center" vertical="center" wrapText="1"/>
    </xf>
    <xf numFmtId="0" fontId="0" fillId="4" borderId="61" xfId="0" applyFill="1" applyBorder="1" applyAlignment="1">
      <alignment vertical="center" wrapText="1"/>
    </xf>
    <xf numFmtId="0" fontId="9" fillId="4" borderId="6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46" xfId="0" applyFont="1" applyFill="1" applyBorder="1" applyAlignment="1">
      <alignment horizontal="center" vertical="center" wrapText="1"/>
    </xf>
    <xf numFmtId="0" fontId="9" fillId="4" borderId="62" xfId="0" applyFont="1" applyFill="1" applyBorder="1" applyAlignment="1">
      <alignment horizontal="center" vertical="center" wrapText="1"/>
    </xf>
    <xf numFmtId="0" fontId="9" fillId="4" borderId="67" xfId="0" applyFont="1" applyFill="1" applyBorder="1" applyAlignment="1">
      <alignment horizontal="center" vertical="center" wrapText="1"/>
    </xf>
    <xf numFmtId="0" fontId="0" fillId="4" borderId="67" xfId="0" applyFill="1" applyBorder="1" applyAlignment="1">
      <alignment vertical="center" wrapText="1"/>
    </xf>
    <xf numFmtId="0" fontId="0" fillId="4" borderId="68" xfId="0" applyFill="1" applyBorder="1" applyAlignment="1">
      <alignment vertical="center" wrapText="1"/>
    </xf>
    <xf numFmtId="0" fontId="9" fillId="8" borderId="34" xfId="0" applyFont="1" applyFill="1" applyBorder="1" applyAlignment="1">
      <alignment vertical="center"/>
    </xf>
    <xf numFmtId="0" fontId="9" fillId="9" borderId="62" xfId="0" applyFont="1" applyFill="1" applyBorder="1" applyAlignment="1">
      <alignment vertical="center"/>
    </xf>
    <xf numFmtId="0" fontId="9" fillId="2" borderId="61" xfId="0" applyFont="1" applyFill="1" applyBorder="1" applyAlignment="1">
      <alignment vertical="center" wrapText="1"/>
    </xf>
    <xf numFmtId="0" fontId="9" fillId="6" borderId="23" xfId="0" applyFont="1" applyFill="1" applyBorder="1" applyAlignment="1">
      <alignment vertical="center"/>
    </xf>
    <xf numFmtId="0" fontId="8" fillId="6" borderId="21" xfId="0" applyFont="1" applyFill="1" applyBorder="1" applyAlignment="1">
      <alignment vertical="center"/>
    </xf>
    <xf numFmtId="0" fontId="8" fillId="6" borderId="23" xfId="0" applyFont="1" applyFill="1" applyBorder="1" applyAlignment="1">
      <alignment vertical="center"/>
    </xf>
    <xf numFmtId="0" fontId="9" fillId="6" borderId="31" xfId="0" applyFont="1" applyFill="1" applyBorder="1" applyAlignment="1">
      <alignment vertical="center"/>
    </xf>
    <xf numFmtId="0" fontId="9" fillId="6" borderId="31" xfId="0" applyFont="1" applyFill="1" applyBorder="1" applyAlignment="1">
      <alignment vertical="center" wrapText="1"/>
    </xf>
    <xf numFmtId="0" fontId="2" fillId="2" borderId="23" xfId="0" applyFont="1" applyFill="1" applyBorder="1" applyAlignment="1">
      <alignment vertical="center"/>
    </xf>
    <xf numFmtId="0" fontId="17" fillId="6" borderId="23" xfId="0" applyFont="1" applyFill="1" applyBorder="1" applyAlignment="1">
      <alignment vertical="center"/>
    </xf>
    <xf numFmtId="0" fontId="9" fillId="6" borderId="69" xfId="0" applyFont="1" applyFill="1" applyBorder="1" applyAlignment="1">
      <alignment vertical="center" wrapText="1"/>
    </xf>
    <xf numFmtId="0" fontId="9" fillId="0" borderId="23" xfId="0" applyFont="1" applyFill="1" applyBorder="1" applyAlignment="1">
      <alignment horizontal="center" vertical="center" wrapText="1"/>
    </xf>
    <xf numFmtId="0" fontId="9" fillId="0" borderId="24" xfId="0" applyFont="1" applyFill="1" applyBorder="1" applyAlignment="1">
      <alignment vertical="center" wrapText="1"/>
    </xf>
    <xf numFmtId="0" fontId="9" fillId="0" borderId="24" xfId="0" applyFont="1" applyFill="1" applyBorder="1" applyAlignment="1">
      <alignment horizontal="center" vertical="center" wrapText="1"/>
    </xf>
    <xf numFmtId="0" fontId="9" fillId="0" borderId="0" xfId="0" applyFont="1" applyAlignment="1">
      <alignment wrapText="1"/>
    </xf>
    <xf numFmtId="0" fontId="8" fillId="2" borderId="10" xfId="0" applyFont="1" applyFill="1" applyBorder="1"/>
    <xf numFmtId="0" fontId="9" fillId="3" borderId="63" xfId="0" applyFont="1" applyFill="1" applyBorder="1" applyAlignment="1">
      <alignment horizontal="left"/>
    </xf>
    <xf numFmtId="0" fontId="9" fillId="0" borderId="64" xfId="0" applyFont="1" applyBorder="1"/>
    <xf numFmtId="0" fontId="9" fillId="0" borderId="65" xfId="0" applyFont="1" applyBorder="1" applyAlignment="1">
      <alignment wrapText="1"/>
    </xf>
    <xf numFmtId="0" fontId="9" fillId="0" borderId="2" xfId="0" applyFont="1" applyBorder="1" applyProtection="1">
      <protection locked="0"/>
    </xf>
    <xf numFmtId="0" fontId="9" fillId="0" borderId="12" xfId="0" applyFont="1" applyBorder="1" applyProtection="1">
      <protection locked="0"/>
    </xf>
    <xf numFmtId="0" fontId="18" fillId="0" borderId="0" xfId="0" applyFont="1"/>
    <xf numFmtId="0" fontId="9" fillId="6" borderId="23" xfId="0" applyFont="1" applyFill="1" applyBorder="1" applyAlignment="1">
      <alignment vertical="center" wrapText="1"/>
    </xf>
    <xf numFmtId="0" fontId="8" fillId="6" borderId="21" xfId="0" applyFont="1" applyFill="1" applyBorder="1" applyAlignment="1">
      <alignment vertical="center" wrapText="1"/>
    </xf>
    <xf numFmtId="0" fontId="8" fillId="6" borderId="23" xfId="0" applyFont="1" applyFill="1" applyBorder="1" applyAlignment="1">
      <alignment vertical="center" wrapText="1"/>
    </xf>
    <xf numFmtId="0" fontId="15" fillId="2" borderId="23" xfId="0" applyFont="1" applyFill="1" applyBorder="1" applyAlignment="1">
      <alignment vertical="center" wrapText="1"/>
    </xf>
    <xf numFmtId="0" fontId="8" fillId="6" borderId="69" xfId="0" applyFont="1" applyFill="1" applyBorder="1" applyAlignment="1">
      <alignment vertical="center" wrapText="1"/>
    </xf>
    <xf numFmtId="0" fontId="15" fillId="2" borderId="69" xfId="0" applyFont="1" applyFill="1" applyBorder="1" applyAlignment="1">
      <alignment vertical="center" wrapText="1"/>
    </xf>
    <xf numFmtId="0" fontId="0" fillId="0" borderId="0" xfId="0" applyAlignment="1">
      <alignment vertical="center"/>
    </xf>
    <xf numFmtId="0" fontId="1" fillId="0" borderId="0" xfId="0" applyFont="1" applyAlignment="1" applyProtection="1">
      <alignment horizontal="center" vertical="center"/>
      <protection locked="0"/>
    </xf>
    <xf numFmtId="0" fontId="0" fillId="0" borderId="0" xfId="0" applyProtection="1">
      <protection locked="0"/>
    </xf>
    <xf numFmtId="0" fontId="2" fillId="0" borderId="0" xfId="0" applyFont="1" applyAlignment="1" applyProtection="1">
      <alignment horizontal="center" vertical="center" wrapText="1"/>
      <protection locked="0"/>
    </xf>
    <xf numFmtId="0" fontId="9" fillId="7" borderId="62" xfId="0" applyFont="1" applyFill="1" applyBorder="1" applyAlignment="1" applyProtection="1">
      <alignment vertical="center"/>
      <protection locked="0"/>
    </xf>
    <xf numFmtId="0" fontId="9" fillId="7" borderId="18" xfId="0" applyFont="1" applyFill="1" applyBorder="1" applyAlignment="1" applyProtection="1">
      <alignment vertical="center"/>
      <protection locked="0"/>
    </xf>
    <xf numFmtId="0" fontId="9" fillId="7" borderId="68" xfId="0" applyFont="1" applyFill="1" applyBorder="1" applyAlignment="1" applyProtection="1">
      <alignment vertical="center"/>
      <protection locked="0"/>
    </xf>
    <xf numFmtId="0" fontId="9" fillId="0" borderId="68" xfId="0" applyFont="1" applyBorder="1" applyAlignment="1" applyProtection="1">
      <alignment vertical="center"/>
      <protection locked="0"/>
    </xf>
    <xf numFmtId="0" fontId="9" fillId="0" borderId="0" xfId="0" applyFont="1" applyAlignment="1">
      <alignment horizontal="left" vertical="center"/>
    </xf>
    <xf numFmtId="10" fontId="9" fillId="3" borderId="4" xfId="1"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10" fontId="9" fillId="10" borderId="64" xfId="1" applyNumberFormat="1" applyFont="1" applyFill="1" applyBorder="1" applyAlignment="1">
      <alignment vertical="center" wrapText="1"/>
    </xf>
    <xf numFmtId="10" fontId="9" fillId="10" borderId="65" xfId="1" applyNumberFormat="1" applyFont="1" applyFill="1" applyBorder="1" applyAlignment="1">
      <alignment vertical="center" wrapText="1"/>
    </xf>
    <xf numFmtId="0" fontId="9" fillId="11" borderId="2" xfId="0" applyFont="1" applyFill="1" applyBorder="1" applyAlignment="1">
      <alignment wrapText="1"/>
    </xf>
    <xf numFmtId="0" fontId="9" fillId="11" borderId="1" xfId="0" applyFont="1" applyFill="1" applyBorder="1" applyAlignment="1">
      <alignment wrapText="1"/>
    </xf>
    <xf numFmtId="0" fontId="9" fillId="11" borderId="5" xfId="0" applyFont="1" applyFill="1" applyBorder="1" applyAlignment="1">
      <alignment wrapText="1"/>
    </xf>
    <xf numFmtId="0" fontId="9" fillId="0" borderId="74" xfId="0" applyFont="1" applyFill="1" applyBorder="1" applyAlignment="1">
      <alignment wrapText="1"/>
    </xf>
    <xf numFmtId="0" fontId="9" fillId="4" borderId="73" xfId="0" applyFont="1" applyFill="1" applyBorder="1"/>
    <xf numFmtId="0" fontId="9" fillId="0" borderId="66" xfId="0" applyFont="1" applyBorder="1" applyAlignment="1">
      <alignment wrapText="1"/>
    </xf>
    <xf numFmtId="0" fontId="9" fillId="5" borderId="73" xfId="0" applyFont="1" applyFill="1" applyBorder="1"/>
    <xf numFmtId="0" fontId="9" fillId="12" borderId="73" xfId="0" applyFont="1" applyFill="1" applyBorder="1"/>
    <xf numFmtId="0" fontId="9" fillId="13" borderId="73" xfId="0" applyFont="1" applyFill="1" applyBorder="1"/>
    <xf numFmtId="0" fontId="0" fillId="0" borderId="2" xfId="0" applyBorder="1" applyAlignment="1">
      <alignment vertical="center"/>
    </xf>
    <xf numFmtId="0" fontId="9" fillId="0" borderId="7" xfId="0" applyFont="1" applyBorder="1" applyAlignment="1">
      <alignment vertical="center" wrapText="1"/>
    </xf>
    <xf numFmtId="0" fontId="0" fillId="0" borderId="1" xfId="0" applyBorder="1" applyAlignment="1">
      <alignment vertical="center"/>
    </xf>
    <xf numFmtId="0" fontId="0" fillId="0" borderId="4" xfId="0" applyBorder="1" applyAlignment="1">
      <alignment vertical="center" wrapText="1"/>
    </xf>
    <xf numFmtId="0" fontId="0" fillId="0" borderId="5" xfId="0" applyBorder="1" applyAlignment="1">
      <alignment vertical="center"/>
    </xf>
    <xf numFmtId="0" fontId="0" fillId="0" borderId="6" xfId="0" applyBorder="1" applyAlignment="1">
      <alignment vertical="center" wrapText="1"/>
    </xf>
    <xf numFmtId="0" fontId="9" fillId="0" borderId="1" xfId="0" applyFont="1" applyBorder="1" applyAlignment="1">
      <alignment vertical="center"/>
    </xf>
    <xf numFmtId="0" fontId="9" fillId="0" borderId="4" xfId="0" applyFont="1" applyBorder="1" applyAlignment="1">
      <alignment vertical="center" wrapText="1"/>
    </xf>
    <xf numFmtId="0" fontId="9" fillId="0" borderId="5" xfId="0" applyFont="1" applyBorder="1" applyAlignment="1">
      <alignment vertical="center"/>
    </xf>
    <xf numFmtId="0" fontId="9" fillId="0" borderId="6" xfId="0" applyFont="1" applyBorder="1" applyAlignment="1">
      <alignment vertical="center" wrapText="1"/>
    </xf>
    <xf numFmtId="0" fontId="19" fillId="2" borderId="18" xfId="0" applyFont="1" applyFill="1" applyBorder="1" applyAlignment="1">
      <alignment vertical="center"/>
    </xf>
    <xf numFmtId="14" fontId="0" fillId="0" borderId="2" xfId="0" applyNumberFormat="1" applyBorder="1" applyProtection="1">
      <protection locked="0"/>
    </xf>
    <xf numFmtId="0" fontId="0" fillId="0" borderId="0" xfId="0" applyAlignment="1">
      <alignment vertical="center" wrapText="1"/>
    </xf>
    <xf numFmtId="0" fontId="9" fillId="11" borderId="1" xfId="0" applyFont="1" applyFill="1" applyBorder="1" applyAlignment="1">
      <alignment vertical="center" wrapText="1"/>
    </xf>
    <xf numFmtId="10" fontId="9" fillId="11" borderId="64" xfId="1" applyNumberFormat="1" applyFont="1" applyFill="1" applyBorder="1" applyAlignment="1">
      <alignment vertical="center" wrapText="1"/>
    </xf>
    <xf numFmtId="0" fontId="20" fillId="0" borderId="0" xfId="0" applyFont="1" applyAlignment="1">
      <alignment wrapText="1"/>
    </xf>
    <xf numFmtId="10" fontId="9" fillId="3" borderId="1" xfId="1" applyNumberFormat="1" applyFont="1" applyFill="1" applyBorder="1" applyAlignment="1">
      <alignment vertical="center" wrapText="1"/>
    </xf>
    <xf numFmtId="10" fontId="9" fillId="10" borderId="1" xfId="1" applyNumberFormat="1" applyFont="1" applyFill="1" applyBorder="1" applyAlignment="1">
      <alignment vertical="center" wrapText="1"/>
    </xf>
    <xf numFmtId="10" fontId="9" fillId="3" borderId="4" xfId="1" applyNumberFormat="1" applyFont="1" applyFill="1" applyBorder="1" applyAlignment="1">
      <alignment vertical="center" wrapText="1"/>
    </xf>
    <xf numFmtId="10" fontId="9" fillId="10" borderId="4" xfId="1" applyNumberFormat="1" applyFont="1" applyFill="1" applyBorder="1" applyAlignment="1">
      <alignment vertical="center" wrapText="1"/>
    </xf>
    <xf numFmtId="0" fontId="19" fillId="2" borderId="22" xfId="0" applyFont="1" applyFill="1" applyBorder="1" applyAlignment="1">
      <alignment vertical="center"/>
    </xf>
    <xf numFmtId="0" fontId="9" fillId="3" borderId="73" xfId="0" applyFont="1" applyFill="1" applyBorder="1"/>
    <xf numFmtId="0" fontId="9" fillId="0" borderId="74" xfId="0" applyFont="1" applyBorder="1" applyAlignment="1">
      <alignment horizontal="left" wrapText="1"/>
    </xf>
    <xf numFmtId="0" fontId="9" fillId="0" borderId="1" xfId="0" applyFont="1" applyBorder="1" applyAlignment="1">
      <alignment vertical="center" wrapText="1"/>
    </xf>
    <xf numFmtId="0" fontId="9" fillId="4" borderId="22" xfId="0" applyFont="1" applyFill="1" applyBorder="1" applyAlignment="1">
      <alignment horizontal="center" vertical="center" wrapText="1"/>
    </xf>
    <xf numFmtId="0" fontId="9" fillId="4" borderId="62" xfId="0" applyFont="1" applyFill="1" applyBorder="1" applyAlignment="1">
      <alignment horizontal="center" vertical="center" wrapText="1"/>
    </xf>
    <xf numFmtId="0" fontId="0" fillId="4" borderId="61" xfId="0" applyFill="1" applyBorder="1" applyAlignment="1">
      <alignment horizontal="center" vertical="center" wrapText="1"/>
    </xf>
    <xf numFmtId="10" fontId="9" fillId="10" borderId="75" xfId="1" applyNumberFormat="1" applyFont="1" applyFill="1" applyBorder="1" applyAlignment="1">
      <alignment vertical="center" wrapText="1"/>
    </xf>
    <xf numFmtId="0" fontId="9" fillId="11" borderId="75" xfId="0" applyFont="1" applyFill="1" applyBorder="1" applyAlignment="1">
      <alignment vertical="center" wrapText="1"/>
    </xf>
    <xf numFmtId="10" fontId="9" fillId="10" borderId="72" xfId="1" applyNumberFormat="1" applyFont="1" applyFill="1" applyBorder="1" applyAlignment="1">
      <alignment vertical="center" wrapText="1"/>
    </xf>
    <xf numFmtId="10" fontId="9" fillId="3" borderId="75" xfId="1" applyNumberFormat="1" applyFont="1" applyFill="1" applyBorder="1" applyAlignment="1">
      <alignment vertical="center" wrapText="1"/>
    </xf>
    <xf numFmtId="10" fontId="9" fillId="3" borderId="72" xfId="1" applyNumberFormat="1" applyFont="1" applyFill="1" applyBorder="1" applyAlignment="1">
      <alignment vertical="center" wrapText="1"/>
    </xf>
    <xf numFmtId="0" fontId="9" fillId="2" borderId="26" xfId="0" applyFont="1" applyFill="1" applyBorder="1" applyAlignment="1">
      <alignment horizontal="center" vertical="center" wrapText="1"/>
    </xf>
    <xf numFmtId="10" fontId="9" fillId="10" borderId="77" xfId="1" applyNumberFormat="1" applyFont="1" applyFill="1" applyBorder="1" applyAlignment="1">
      <alignment vertical="center" wrapText="1"/>
    </xf>
    <xf numFmtId="10" fontId="9" fillId="3" borderId="28" xfId="1" applyNumberFormat="1" applyFont="1" applyFill="1" applyBorder="1" applyAlignment="1">
      <alignment vertical="center" wrapText="1"/>
    </xf>
    <xf numFmtId="10" fontId="9" fillId="10" borderId="28" xfId="1" applyNumberFormat="1" applyFont="1" applyFill="1" applyBorder="1" applyAlignment="1">
      <alignment vertical="center" wrapText="1"/>
    </xf>
    <xf numFmtId="10" fontId="9" fillId="3" borderId="78" xfId="1" applyNumberFormat="1" applyFont="1" applyFill="1" applyBorder="1" applyAlignment="1">
      <alignment vertical="center" wrapText="1"/>
    </xf>
    <xf numFmtId="10" fontId="9" fillId="10" borderId="78" xfId="1" applyNumberFormat="1" applyFont="1" applyFill="1" applyBorder="1" applyAlignment="1">
      <alignment vertical="center" wrapText="1"/>
    </xf>
    <xf numFmtId="0" fontId="9" fillId="11" borderId="30" xfId="0" applyFont="1" applyFill="1" applyBorder="1" applyAlignment="1">
      <alignment wrapText="1"/>
    </xf>
    <xf numFmtId="0" fontId="9" fillId="2" borderId="38" xfId="0" applyFont="1" applyFill="1" applyBorder="1" applyAlignment="1">
      <alignment horizontal="center" vertical="center" wrapText="1"/>
    </xf>
    <xf numFmtId="0" fontId="8" fillId="3" borderId="18" xfId="0" applyFont="1" applyFill="1" applyBorder="1"/>
    <xf numFmtId="2" fontId="0" fillId="0" borderId="2" xfId="0" applyNumberFormat="1" applyBorder="1" applyProtection="1">
      <protection locked="0"/>
    </xf>
    <xf numFmtId="2" fontId="0" fillId="0" borderId="1" xfId="0" applyNumberFormat="1" applyBorder="1" applyProtection="1">
      <protection locked="0"/>
    </xf>
    <xf numFmtId="2" fontId="0" fillId="0" borderId="12" xfId="0" applyNumberFormat="1" applyBorder="1" applyProtection="1">
      <protection locked="0"/>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 xfId="0" applyBorder="1" applyAlignment="1" applyProtection="1">
      <alignment horizontal="right"/>
      <protection locked="0"/>
    </xf>
    <xf numFmtId="0" fontId="0" fillId="0" borderId="20" xfId="0" applyFill="1"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horizontal="right" vertical="center"/>
    </xf>
    <xf numFmtId="0" fontId="0" fillId="0" borderId="12" xfId="0" applyBorder="1" applyAlignment="1" applyProtection="1">
      <alignment horizontal="right"/>
      <protection locked="0"/>
    </xf>
    <xf numFmtId="0" fontId="0" fillId="0" borderId="80" xfId="0" applyBorder="1" applyAlignment="1" applyProtection="1">
      <alignment horizontal="right"/>
      <protection locked="0"/>
    </xf>
    <xf numFmtId="0" fontId="0" fillId="0" borderId="1" xfId="0" applyBorder="1" applyAlignment="1" applyProtection="1">
      <alignment horizontal="right"/>
      <protection locked="0"/>
    </xf>
    <xf numFmtId="0" fontId="0" fillId="0" borderId="5" xfId="0" applyBorder="1" applyAlignment="1" applyProtection="1">
      <alignment horizontal="right"/>
      <protection locked="0"/>
    </xf>
    <xf numFmtId="0" fontId="0" fillId="0" borderId="0" xfId="0" applyAlignment="1">
      <alignment horizontal="right"/>
    </xf>
    <xf numFmtId="2" fontId="0" fillId="0" borderId="42" xfId="0" applyNumberFormat="1" applyBorder="1" applyProtection="1">
      <protection locked="0"/>
    </xf>
    <xf numFmtId="0" fontId="0" fillId="8" borderId="84" xfId="0" applyFill="1" applyBorder="1"/>
    <xf numFmtId="0" fontId="0" fillId="8" borderId="55" xfId="0" applyFill="1" applyBorder="1"/>
    <xf numFmtId="0" fontId="21" fillId="0" borderId="0" xfId="0" applyFont="1" applyAlignment="1">
      <alignment vertical="center" wrapText="1"/>
    </xf>
    <xf numFmtId="0" fontId="9" fillId="0" borderId="2" xfId="0" applyFont="1" applyBorder="1" applyAlignment="1">
      <alignment vertical="center"/>
    </xf>
    <xf numFmtId="14" fontId="0" fillId="0" borderId="5" xfId="0" applyNumberFormat="1" applyBorder="1" applyProtection="1">
      <protection locked="0"/>
    </xf>
    <xf numFmtId="14" fontId="0" fillId="0" borderId="12" xfId="0" applyNumberFormat="1" applyBorder="1" applyProtection="1">
      <protection locked="0"/>
    </xf>
    <xf numFmtId="14" fontId="9" fillId="8" borderId="2" xfId="0" applyNumberFormat="1" applyFont="1" applyFill="1" applyBorder="1" applyProtection="1"/>
    <xf numFmtId="14" fontId="9" fillId="8" borderId="12" xfId="0" applyNumberFormat="1" applyFont="1" applyFill="1" applyBorder="1" applyProtection="1"/>
    <xf numFmtId="14" fontId="9" fillId="8" borderId="5" xfId="0" applyNumberFormat="1" applyFont="1" applyFill="1" applyBorder="1" applyProtection="1"/>
    <xf numFmtId="10" fontId="9" fillId="11" borderId="75" xfId="1" applyNumberFormat="1" applyFont="1" applyFill="1" applyBorder="1" applyAlignment="1">
      <alignment vertical="center" wrapText="1"/>
    </xf>
    <xf numFmtId="0" fontId="9" fillId="0" borderId="79" xfId="0" applyFont="1" applyFill="1" applyBorder="1" applyAlignment="1">
      <alignment vertical="center" wrapText="1"/>
    </xf>
    <xf numFmtId="0" fontId="9" fillId="15" borderId="73" xfId="0" applyFont="1" applyFill="1" applyBorder="1"/>
    <xf numFmtId="0" fontId="0" fillId="0" borderId="75" xfId="0" applyBorder="1" applyProtection="1">
      <protection locked="0"/>
    </xf>
    <xf numFmtId="0" fontId="0" fillId="0" borderId="79" xfId="0" applyBorder="1" applyProtection="1">
      <protection locked="0"/>
    </xf>
    <xf numFmtId="0" fontId="9" fillId="0" borderId="74" xfId="0" applyFont="1" applyFill="1" applyBorder="1" applyAlignment="1">
      <alignment vertical="top" wrapText="1"/>
    </xf>
    <xf numFmtId="14" fontId="0" fillId="0" borderId="1" xfId="0" applyNumberFormat="1" applyBorder="1" applyProtection="1">
      <protection locked="0"/>
    </xf>
    <xf numFmtId="14" fontId="0" fillId="0" borderId="75" xfId="0" applyNumberFormat="1" applyBorder="1" applyProtection="1">
      <protection locked="0"/>
    </xf>
    <xf numFmtId="14" fontId="9" fillId="0" borderId="1" xfId="0" applyNumberFormat="1" applyFont="1" applyBorder="1" applyProtection="1">
      <protection locked="0"/>
    </xf>
    <xf numFmtId="14" fontId="0" fillId="0" borderId="79" xfId="0" applyNumberFormat="1" applyBorder="1" applyProtection="1">
      <protection locked="0"/>
    </xf>
    <xf numFmtId="14" fontId="9" fillId="0" borderId="2" xfId="0" applyNumberFormat="1" applyFont="1" applyBorder="1" applyProtection="1">
      <protection locked="0"/>
    </xf>
    <xf numFmtId="14" fontId="0" fillId="0" borderId="27" xfId="0" applyNumberFormat="1" applyBorder="1" applyProtection="1">
      <protection locked="0"/>
    </xf>
    <xf numFmtId="14" fontId="0" fillId="0" borderId="28" xfId="0" applyNumberFormat="1" applyBorder="1" applyProtection="1">
      <protection locked="0"/>
    </xf>
    <xf numFmtId="14" fontId="0" fillId="0" borderId="29" xfId="0" applyNumberFormat="1" applyBorder="1" applyProtection="1">
      <protection locked="0"/>
    </xf>
    <xf numFmtId="14" fontId="0" fillId="0" borderId="30" xfId="0" applyNumberFormat="1" applyBorder="1" applyProtection="1">
      <protection locked="0"/>
    </xf>
    <xf numFmtId="0" fontId="2" fillId="2" borderId="37" xfId="0" applyFont="1" applyFill="1" applyBorder="1" applyAlignment="1">
      <alignment horizontal="center" vertical="center" wrapText="1"/>
    </xf>
    <xf numFmtId="14" fontId="0" fillId="0" borderId="3" xfId="0" applyNumberFormat="1" applyBorder="1" applyProtection="1">
      <protection locked="0"/>
    </xf>
    <xf numFmtId="14" fontId="0" fillId="0" borderId="40" xfId="0" applyNumberFormat="1" applyBorder="1" applyProtection="1">
      <protection locked="0"/>
    </xf>
    <xf numFmtId="14" fontId="0" fillId="0" borderId="55" xfId="0" applyNumberFormat="1" applyBorder="1" applyProtection="1">
      <protection locked="0"/>
    </xf>
    <xf numFmtId="14" fontId="0" fillId="0" borderId="42" xfId="0" applyNumberFormat="1" applyBorder="1" applyProtection="1">
      <protection locked="0"/>
    </xf>
    <xf numFmtId="0" fontId="9" fillId="0" borderId="5" xfId="0" applyFont="1" applyBorder="1" applyProtection="1">
      <protection locked="0"/>
    </xf>
    <xf numFmtId="14" fontId="9" fillId="0" borderId="40" xfId="0" applyNumberFormat="1" applyFont="1" applyBorder="1" applyProtection="1">
      <protection locked="0"/>
    </xf>
    <xf numFmtId="49" fontId="2" fillId="2" borderId="9" xfId="0" applyNumberFormat="1" applyFont="1" applyFill="1" applyBorder="1" applyAlignment="1">
      <alignment horizontal="center" vertical="center" wrapText="1"/>
    </xf>
    <xf numFmtId="49" fontId="9" fillId="0" borderId="2" xfId="0" applyNumberFormat="1" applyFont="1" applyBorder="1" applyProtection="1">
      <protection locked="0"/>
    </xf>
    <xf numFmtId="49" fontId="0" fillId="0" borderId="2" xfId="0" applyNumberFormat="1" applyBorder="1" applyProtection="1">
      <protection locked="0"/>
    </xf>
    <xf numFmtId="49" fontId="0" fillId="0" borderId="1" xfId="0" applyNumberFormat="1" applyBorder="1" applyProtection="1">
      <protection locked="0"/>
    </xf>
    <xf numFmtId="49" fontId="0" fillId="0" borderId="75" xfId="0" applyNumberFormat="1" applyBorder="1" applyProtection="1">
      <protection locked="0"/>
    </xf>
    <xf numFmtId="49" fontId="0" fillId="0" borderId="5" xfId="0" applyNumberFormat="1" applyBorder="1" applyProtection="1">
      <protection locked="0"/>
    </xf>
    <xf numFmtId="49" fontId="0" fillId="0" borderId="0" xfId="0" applyNumberFormat="1"/>
    <xf numFmtId="49" fontId="9" fillId="0" borderId="1" xfId="0" applyNumberFormat="1" applyFont="1" applyBorder="1" applyProtection="1">
      <protection locked="0"/>
    </xf>
    <xf numFmtId="49" fontId="2" fillId="2" borderId="59" xfId="0" applyNumberFormat="1" applyFont="1" applyFill="1" applyBorder="1" applyAlignment="1">
      <alignment horizontal="center" vertical="center" wrapText="1"/>
    </xf>
    <xf numFmtId="0" fontId="2" fillId="5" borderId="18" xfId="0" applyFont="1" applyFill="1" applyBorder="1" applyAlignment="1">
      <alignment horizontal="center" vertical="center" wrapText="1"/>
    </xf>
    <xf numFmtId="0" fontId="0" fillId="0" borderId="46" xfId="0" applyFill="1" applyBorder="1" applyAlignment="1">
      <alignment vertical="center" wrapText="1"/>
    </xf>
    <xf numFmtId="0" fontId="0" fillId="0" borderId="61" xfId="0" applyFill="1" applyBorder="1" applyAlignment="1">
      <alignment vertical="center" wrapText="1"/>
    </xf>
    <xf numFmtId="0" fontId="0" fillId="0" borderId="7" xfId="0" applyBorder="1" applyAlignment="1" applyProtection="1">
      <alignment wrapText="1"/>
      <protection locked="0"/>
    </xf>
    <xf numFmtId="0" fontId="0" fillId="0" borderId="4" xfId="0" applyBorder="1" applyAlignment="1" applyProtection="1">
      <alignment wrapText="1"/>
      <protection locked="0"/>
    </xf>
    <xf numFmtId="0" fontId="0" fillId="0" borderId="13" xfId="0" applyBorder="1" applyAlignment="1" applyProtection="1">
      <alignment wrapText="1"/>
      <protection locked="0"/>
    </xf>
    <xf numFmtId="0" fontId="0" fillId="0" borderId="72" xfId="0" applyBorder="1" applyAlignment="1" applyProtection="1">
      <alignment wrapText="1"/>
      <protection locked="0"/>
    </xf>
    <xf numFmtId="0" fontId="0" fillId="0" borderId="6" xfId="0" applyBorder="1" applyAlignment="1" applyProtection="1">
      <alignment wrapText="1"/>
      <protection locked="0"/>
    </xf>
    <xf numFmtId="0" fontId="0" fillId="8" borderId="18" xfId="0" applyFill="1" applyBorder="1" applyAlignment="1">
      <alignment horizontal="center" vertical="center" wrapText="1"/>
    </xf>
    <xf numFmtId="0" fontId="0" fillId="0" borderId="25" xfId="0" applyBorder="1" applyAlignment="1">
      <alignment vertical="center" wrapText="1"/>
    </xf>
    <xf numFmtId="0" fontId="0" fillId="0" borderId="34" xfId="0" applyBorder="1" applyAlignment="1">
      <alignment vertical="center" wrapText="1"/>
    </xf>
    <xf numFmtId="0" fontId="0" fillId="0" borderId="12" xfId="0" applyBorder="1" applyAlignment="1" applyProtection="1">
      <alignment wrapText="1"/>
      <protection locked="0"/>
    </xf>
    <xf numFmtId="0" fontId="0" fillId="5" borderId="18" xfId="0" applyFill="1" applyBorder="1" applyAlignment="1">
      <alignment horizontal="center" vertical="center" wrapText="1"/>
    </xf>
    <xf numFmtId="0" fontId="2" fillId="5" borderId="34" xfId="0" applyFont="1" applyFill="1" applyBorder="1" applyAlignment="1">
      <alignment horizontal="center" vertical="center" wrapText="1"/>
    </xf>
    <xf numFmtId="0" fontId="0" fillId="8" borderId="34" xfId="0" applyFill="1" applyBorder="1" applyAlignment="1">
      <alignment horizontal="center" vertical="center" wrapText="1"/>
    </xf>
    <xf numFmtId="0" fontId="0" fillId="5" borderId="62"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41" xfId="0" applyBorder="1" applyAlignment="1" applyProtection="1">
      <alignment wrapText="1"/>
      <protection locked="0"/>
    </xf>
    <xf numFmtId="0" fontId="0" fillId="0" borderId="40" xfId="0" applyBorder="1" applyAlignment="1" applyProtection="1">
      <alignment wrapText="1"/>
      <protection locked="0"/>
    </xf>
    <xf numFmtId="0" fontId="0" fillId="0" borderId="35" xfId="0" applyBorder="1" applyAlignment="1" applyProtection="1">
      <alignment wrapText="1"/>
      <protection locked="0"/>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9" fillId="8" borderId="61" xfId="0" applyNumberFormat="1" applyFont="1" applyFill="1" applyBorder="1" applyAlignment="1">
      <alignment horizontal="center" vertical="center" wrapText="1"/>
    </xf>
    <xf numFmtId="0" fontId="0" fillId="0" borderId="2" xfId="0" applyNumberFormat="1" applyBorder="1" applyProtection="1">
      <protection locked="0"/>
    </xf>
    <xf numFmtId="0" fontId="9" fillId="2" borderId="20" xfId="0" applyFont="1" applyFill="1" applyBorder="1" applyAlignment="1">
      <alignment horizontal="center" vertical="center" wrapText="1"/>
    </xf>
    <xf numFmtId="0" fontId="0" fillId="3" borderId="71" xfId="0" applyFill="1" applyBorder="1" applyAlignment="1">
      <alignment horizontal="center" vertical="center"/>
    </xf>
    <xf numFmtId="0" fontId="0" fillId="3" borderId="1" xfId="0" applyFill="1" applyBorder="1" applyAlignment="1">
      <alignment horizontal="center" vertical="center"/>
    </xf>
    <xf numFmtId="49" fontId="0" fillId="0" borderId="79" xfId="0" applyNumberFormat="1" applyBorder="1" applyProtection="1">
      <protection locked="0"/>
    </xf>
    <xf numFmtId="0" fontId="0" fillId="3" borderId="80" xfId="0" applyFill="1" applyBorder="1" applyAlignment="1">
      <alignment horizontal="center" vertical="center"/>
    </xf>
    <xf numFmtId="49" fontId="0" fillId="0" borderId="80" xfId="0" applyNumberFormat="1" applyBorder="1" applyProtection="1">
      <protection locked="0"/>
    </xf>
    <xf numFmtId="0" fontId="9" fillId="0" borderId="2" xfId="0" applyFont="1" applyBorder="1" applyAlignment="1" applyProtection="1">
      <alignment horizontal="right"/>
      <protection locked="0"/>
    </xf>
    <xf numFmtId="10" fontId="9" fillId="10" borderId="73" xfId="1" applyNumberFormat="1" applyFont="1" applyFill="1" applyBorder="1" applyAlignment="1">
      <alignment horizontal="center" vertical="center" wrapText="1"/>
    </xf>
    <xf numFmtId="0" fontId="9" fillId="3" borderId="88" xfId="0" applyFont="1" applyFill="1" applyBorder="1" applyAlignment="1">
      <alignment horizontal="left" vertical="center" wrapText="1"/>
    </xf>
    <xf numFmtId="10" fontId="9" fillId="3" borderId="74" xfId="1" applyNumberFormat="1" applyFont="1" applyFill="1" applyBorder="1" applyAlignment="1">
      <alignment horizontal="center" vertical="center" wrapText="1"/>
    </xf>
    <xf numFmtId="0" fontId="9" fillId="3" borderId="87" xfId="0" applyFont="1" applyFill="1" applyBorder="1" applyAlignment="1">
      <alignment horizontal="center" vertical="center" wrapText="1"/>
    </xf>
    <xf numFmtId="10" fontId="9" fillId="3" borderId="86" xfId="1" applyNumberFormat="1" applyFont="1" applyFill="1" applyBorder="1" applyAlignment="1">
      <alignment horizontal="right" vertical="center" wrapText="1"/>
    </xf>
    <xf numFmtId="10" fontId="9" fillId="3" borderId="40" xfId="1" applyNumberFormat="1" applyFont="1" applyFill="1" applyBorder="1" applyAlignment="1">
      <alignment horizontal="center" wrapText="1"/>
    </xf>
    <xf numFmtId="0" fontId="9" fillId="11" borderId="39" xfId="0" applyFont="1" applyFill="1" applyBorder="1" applyAlignment="1">
      <alignment wrapText="1"/>
    </xf>
    <xf numFmtId="0" fontId="9" fillId="10" borderId="19" xfId="0" applyFont="1" applyFill="1" applyBorder="1" applyAlignment="1">
      <alignment horizontal="left" vertical="center" wrapText="1"/>
    </xf>
    <xf numFmtId="0" fontId="9" fillId="3" borderId="93" xfId="0" applyFont="1" applyFill="1" applyBorder="1" applyAlignment="1">
      <alignment horizontal="left" vertical="center" wrapText="1"/>
    </xf>
    <xf numFmtId="10" fontId="9" fillId="3" borderId="94" xfId="1" applyNumberFormat="1" applyFont="1" applyFill="1" applyBorder="1" applyAlignment="1">
      <alignment horizontal="center" wrapText="1"/>
    </xf>
    <xf numFmtId="10" fontId="9" fillId="3" borderId="94" xfId="1" applyNumberFormat="1" applyFont="1" applyFill="1" applyBorder="1" applyAlignment="1">
      <alignment horizontal="center" vertical="center" wrapText="1"/>
    </xf>
    <xf numFmtId="0" fontId="9" fillId="3" borderId="95"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9" fillId="10" borderId="96" xfId="0" applyFont="1" applyFill="1" applyBorder="1" applyAlignment="1">
      <alignment horizontal="left" vertical="center" wrapText="1"/>
    </xf>
    <xf numFmtId="0" fontId="9" fillId="3" borderId="90" xfId="0" applyFont="1" applyFill="1" applyBorder="1" applyAlignment="1">
      <alignment horizontal="left" vertical="center" wrapText="1"/>
    </xf>
    <xf numFmtId="0" fontId="9" fillId="10" borderId="90" xfId="0" applyFont="1" applyFill="1" applyBorder="1" applyAlignment="1">
      <alignment horizontal="left" vertical="center" wrapText="1"/>
    </xf>
    <xf numFmtId="0" fontId="9" fillId="10" borderId="97" xfId="0" applyFont="1" applyFill="1" applyBorder="1" applyAlignment="1">
      <alignment horizontal="left" vertical="center" wrapText="1"/>
    </xf>
    <xf numFmtId="0" fontId="9" fillId="3" borderId="97" xfId="0" applyFont="1" applyFill="1" applyBorder="1" applyAlignment="1">
      <alignment horizontal="left" vertical="center" wrapText="1"/>
    </xf>
    <xf numFmtId="0" fontId="9" fillId="2" borderId="22" xfId="0" applyFont="1" applyFill="1" applyBorder="1" applyAlignment="1">
      <alignment horizontal="center" vertical="center" wrapText="1"/>
    </xf>
    <xf numFmtId="10" fontId="9" fillId="10" borderId="94" xfId="1" applyNumberFormat="1" applyFont="1" applyFill="1" applyBorder="1" applyAlignment="1">
      <alignment horizontal="center" vertical="center" wrapText="1"/>
    </xf>
    <xf numFmtId="10" fontId="9" fillId="10" borderId="98" xfId="1" applyNumberFormat="1" applyFont="1" applyFill="1" applyBorder="1" applyAlignment="1">
      <alignment horizontal="center" vertical="center" wrapText="1"/>
    </xf>
    <xf numFmtId="10" fontId="9" fillId="3" borderId="98" xfId="1" applyNumberFormat="1" applyFont="1" applyFill="1" applyBorder="1" applyAlignment="1">
      <alignment horizontal="center" vertical="center" wrapText="1"/>
    </xf>
    <xf numFmtId="0" fontId="21" fillId="0" borderId="0" xfId="0" applyFont="1" applyAlignment="1">
      <alignment wrapText="1"/>
    </xf>
    <xf numFmtId="0" fontId="0" fillId="0" borderId="64" xfId="0" applyBorder="1" applyProtection="1">
      <protection locked="0"/>
    </xf>
    <xf numFmtId="49" fontId="0" fillId="0" borderId="64" xfId="0" applyNumberFormat="1" applyBorder="1" applyProtection="1">
      <protection locked="0"/>
    </xf>
    <xf numFmtId="14" fontId="0" fillId="0" borderId="64" xfId="0" applyNumberFormat="1" applyBorder="1" applyProtection="1">
      <protection locked="0"/>
    </xf>
    <xf numFmtId="0" fontId="0" fillId="0" borderId="79" xfId="0" applyNumberFormat="1" applyBorder="1" applyProtection="1">
      <protection locked="0"/>
    </xf>
    <xf numFmtId="0" fontId="0" fillId="0" borderId="79" xfId="0" applyBorder="1" applyAlignment="1" applyProtection="1">
      <alignment horizontal="right"/>
      <protection locked="0"/>
    </xf>
    <xf numFmtId="14" fontId="0" fillId="0" borderId="80" xfId="0" applyNumberFormat="1" applyBorder="1" applyProtection="1">
      <protection locked="0"/>
    </xf>
    <xf numFmtId="0" fontId="0" fillId="0" borderId="80" xfId="0" applyNumberFormat="1" applyBorder="1" applyProtection="1">
      <protection locked="0"/>
    </xf>
    <xf numFmtId="0" fontId="11" fillId="3" borderId="8" xfId="0" applyFont="1" applyFill="1" applyBorder="1" applyAlignment="1">
      <alignment horizontal="center" vertical="center"/>
    </xf>
    <xf numFmtId="0" fontId="7" fillId="3" borderId="9" xfId="0" applyFont="1" applyFill="1" applyBorder="1" applyAlignment="1"/>
    <xf numFmtId="0" fontId="7" fillId="3" borderId="10" xfId="0" applyFont="1" applyFill="1" applyBorder="1" applyAlignment="1"/>
    <xf numFmtId="0" fontId="9" fillId="3" borderId="71" xfId="0" applyFont="1" applyFill="1" applyBorder="1" applyAlignment="1">
      <alignment horizontal="center" vertical="center"/>
    </xf>
    <xf numFmtId="0" fontId="9" fillId="3" borderId="85" xfId="0" applyFont="1" applyFill="1" applyBorder="1" applyAlignment="1">
      <alignment horizontal="center" vertical="center"/>
    </xf>
    <xf numFmtId="0" fontId="9" fillId="3" borderId="14" xfId="0" applyFont="1" applyFill="1" applyBorder="1" applyAlignment="1">
      <alignment horizontal="center" vertical="center"/>
    </xf>
    <xf numFmtId="0" fontId="2" fillId="4" borderId="22" xfId="0" applyFont="1" applyFill="1" applyBorder="1" applyAlignment="1">
      <alignment horizontal="right" vertical="center"/>
    </xf>
    <xf numFmtId="0" fontId="1" fillId="3" borderId="38" xfId="0" applyFont="1" applyFill="1" applyBorder="1" applyAlignment="1">
      <alignment horizontal="center" vertical="center"/>
    </xf>
    <xf numFmtId="0" fontId="1" fillId="3" borderId="39"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2" fillId="4" borderId="18" xfId="0" applyFont="1" applyFill="1" applyBorder="1" applyAlignment="1">
      <alignment horizontal="right" vertical="center"/>
    </xf>
    <xf numFmtId="0" fontId="2" fillId="6" borderId="19" xfId="0" applyFont="1" applyFill="1" applyBorder="1" applyAlignment="1">
      <alignment horizontal="left" vertical="top" wrapText="1"/>
    </xf>
    <xf numFmtId="0" fontId="2" fillId="6" borderId="20" xfId="0" applyFont="1" applyFill="1" applyBorder="1" applyAlignment="1">
      <alignment horizontal="left" vertical="top" wrapText="1"/>
    </xf>
    <xf numFmtId="0" fontId="2" fillId="6" borderId="46" xfId="0" applyFont="1" applyFill="1" applyBorder="1" applyAlignment="1">
      <alignment horizontal="left" vertical="top" wrapText="1"/>
    </xf>
    <xf numFmtId="0" fontId="2" fillId="6" borderId="23" xfId="0" applyFont="1" applyFill="1" applyBorder="1" applyAlignment="1">
      <alignment horizontal="left" vertical="top" wrapText="1"/>
    </xf>
    <xf numFmtId="0" fontId="2" fillId="6" borderId="24" xfId="0" applyFont="1" applyFill="1" applyBorder="1" applyAlignment="1">
      <alignment horizontal="left" vertical="top" wrapText="1"/>
    </xf>
    <xf numFmtId="0" fontId="2" fillId="6" borderId="61" xfId="0" applyFont="1" applyFill="1" applyBorder="1" applyAlignment="1">
      <alignment horizontal="left" vertical="top" wrapText="1"/>
    </xf>
    <xf numFmtId="0" fontId="1" fillId="3" borderId="11" xfId="0" applyFont="1" applyFill="1" applyBorder="1" applyAlignment="1">
      <alignment horizontal="center" vertical="center"/>
    </xf>
    <xf numFmtId="0" fontId="2" fillId="14" borderId="31" xfId="0" applyFont="1" applyFill="1" applyBorder="1" applyAlignment="1">
      <alignment horizontal="left" vertical="center"/>
    </xf>
    <xf numFmtId="0" fontId="2" fillId="14" borderId="33" xfId="0" applyFont="1" applyFill="1" applyBorder="1" applyAlignment="1">
      <alignment horizontal="left" vertical="center"/>
    </xf>
    <xf numFmtId="0" fontId="2" fillId="14" borderId="34" xfId="0" applyFont="1" applyFill="1" applyBorder="1" applyAlignment="1">
      <alignment horizontal="left" vertical="center"/>
    </xf>
    <xf numFmtId="0" fontId="1" fillId="3" borderId="31"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3" borderId="45" xfId="0" applyFont="1" applyFill="1" applyBorder="1" applyAlignment="1">
      <alignment horizontal="center" vertical="center"/>
    </xf>
    <xf numFmtId="0" fontId="0" fillId="4" borderId="18" xfId="0" applyFill="1" applyBorder="1" applyAlignment="1">
      <alignment horizontal="right" vertical="center"/>
    </xf>
    <xf numFmtId="0" fontId="0" fillId="4" borderId="22" xfId="0" applyFill="1" applyBorder="1" applyAlignment="1">
      <alignment horizontal="right" vertical="center"/>
    </xf>
    <xf numFmtId="0" fontId="2" fillId="14" borderId="19" xfId="0" applyFont="1" applyFill="1" applyBorder="1" applyAlignment="1" applyProtection="1">
      <alignment horizontal="left" vertical="center"/>
      <protection locked="0"/>
    </xf>
    <xf numFmtId="0" fontId="2" fillId="14" borderId="20" xfId="0" applyFont="1" applyFill="1" applyBorder="1" applyAlignment="1" applyProtection="1">
      <alignment horizontal="left" vertical="center"/>
      <protection locked="0"/>
    </xf>
    <xf numFmtId="0" fontId="2" fillId="14" borderId="46" xfId="0" applyFont="1" applyFill="1" applyBorder="1" applyAlignment="1" applyProtection="1">
      <alignment horizontal="left" vertical="center"/>
      <protection locked="0"/>
    </xf>
    <xf numFmtId="0" fontId="2" fillId="6" borderId="21" xfId="0" applyFont="1" applyFill="1" applyBorder="1" applyAlignment="1" applyProtection="1">
      <alignment horizontal="left" vertical="top" wrapText="1"/>
      <protection locked="0"/>
    </xf>
    <xf numFmtId="0" fontId="2" fillId="6" borderId="0" xfId="0" applyFont="1" applyFill="1" applyBorder="1" applyAlignment="1" applyProtection="1">
      <alignment horizontal="left" vertical="top" wrapText="1"/>
      <protection locked="0"/>
    </xf>
    <xf numFmtId="0" fontId="2" fillId="6" borderId="25" xfId="0" applyFont="1" applyFill="1" applyBorder="1" applyAlignment="1" applyProtection="1">
      <alignment horizontal="left" vertical="top" wrapText="1"/>
      <protection locked="0"/>
    </xf>
    <xf numFmtId="0" fontId="2" fillId="6" borderId="23" xfId="0" applyFont="1" applyFill="1" applyBorder="1" applyAlignment="1" applyProtection="1">
      <alignment horizontal="left" vertical="top" wrapText="1"/>
      <protection locked="0"/>
    </xf>
    <xf numFmtId="0" fontId="2" fillId="6" borderId="24" xfId="0" applyFont="1" applyFill="1" applyBorder="1" applyAlignment="1" applyProtection="1">
      <alignment horizontal="left" vertical="top" wrapText="1"/>
      <protection locked="0"/>
    </xf>
    <xf numFmtId="0" fontId="2" fillId="6" borderId="61" xfId="0" applyFont="1" applyFill="1" applyBorder="1" applyAlignment="1" applyProtection="1">
      <alignment horizontal="left" vertical="top" wrapText="1"/>
      <protection locked="0"/>
    </xf>
    <xf numFmtId="0" fontId="1" fillId="3" borderId="8" xfId="0" applyFont="1" applyFill="1" applyBorder="1" applyAlignment="1">
      <alignment horizontal="center" vertical="center"/>
    </xf>
    <xf numFmtId="0" fontId="0" fillId="4" borderId="62" xfId="0" applyFill="1" applyBorder="1" applyAlignment="1">
      <alignment horizontal="right" vertical="center"/>
    </xf>
    <xf numFmtId="0" fontId="0" fillId="4" borderId="19" xfId="0" applyFill="1" applyBorder="1" applyAlignment="1">
      <alignment horizontal="right" vertical="center"/>
    </xf>
    <xf numFmtId="0" fontId="0" fillId="4" borderId="46" xfId="0" applyFill="1" applyBorder="1" applyAlignment="1">
      <alignment horizontal="right" vertical="center"/>
    </xf>
    <xf numFmtId="0" fontId="5" fillId="6" borderId="47"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48" xfId="0" applyFont="1" applyFill="1" applyBorder="1" applyAlignment="1">
      <alignment horizontal="left" vertical="top" wrapText="1"/>
    </xf>
    <xf numFmtId="0" fontId="4" fillId="6" borderId="47" xfId="0" applyFont="1" applyFill="1" applyBorder="1" applyAlignment="1">
      <alignment horizontal="left" vertical="top" wrapText="1"/>
    </xf>
    <xf numFmtId="0" fontId="4" fillId="6" borderId="49" xfId="0" applyFont="1" applyFill="1" applyBorder="1" applyAlignment="1">
      <alignment horizontal="left" vertical="top" wrapText="1"/>
    </xf>
    <xf numFmtId="0" fontId="4" fillId="6" borderId="24" xfId="0" applyFont="1" applyFill="1" applyBorder="1" applyAlignment="1">
      <alignment horizontal="left" vertical="top" wrapText="1"/>
    </xf>
    <xf numFmtId="0" fontId="4" fillId="6" borderId="50" xfId="0" applyFont="1" applyFill="1" applyBorder="1" applyAlignment="1">
      <alignment horizontal="left" vertical="top" wrapText="1"/>
    </xf>
    <xf numFmtId="0" fontId="5" fillId="6" borderId="47" xfId="0" applyFont="1" applyFill="1" applyBorder="1" applyAlignment="1" applyProtection="1">
      <alignment horizontal="left" vertical="top" wrapText="1"/>
      <protection locked="0"/>
    </xf>
    <xf numFmtId="0" fontId="4" fillId="6" borderId="0" xfId="0" applyFont="1" applyFill="1" applyBorder="1" applyAlignment="1" applyProtection="1">
      <alignment horizontal="left" vertical="top" wrapText="1"/>
      <protection locked="0"/>
    </xf>
    <xf numFmtId="0" fontId="4" fillId="6" borderId="48" xfId="0" applyFont="1" applyFill="1" applyBorder="1" applyAlignment="1" applyProtection="1">
      <alignment horizontal="left" vertical="top" wrapText="1"/>
      <protection locked="0"/>
    </xf>
    <xf numFmtId="0" fontId="4" fillId="6" borderId="47" xfId="0" applyFont="1" applyFill="1" applyBorder="1" applyAlignment="1" applyProtection="1">
      <alignment horizontal="left" vertical="top" wrapText="1"/>
      <protection locked="0"/>
    </xf>
    <xf numFmtId="0" fontId="4" fillId="6" borderId="49" xfId="0" applyFont="1" applyFill="1" applyBorder="1" applyAlignment="1" applyProtection="1">
      <alignment horizontal="left" vertical="top" wrapText="1"/>
      <protection locked="0"/>
    </xf>
    <xf numFmtId="0" fontId="4" fillId="6" borderId="24" xfId="0" applyFont="1" applyFill="1" applyBorder="1" applyAlignment="1" applyProtection="1">
      <alignment horizontal="left" vertical="top" wrapText="1"/>
      <protection locked="0"/>
    </xf>
    <xf numFmtId="0" fontId="4" fillId="6" borderId="50" xfId="0" applyFont="1" applyFill="1" applyBorder="1" applyAlignment="1" applyProtection="1">
      <alignment horizontal="left" vertical="top" wrapText="1"/>
      <protection locked="0"/>
    </xf>
    <xf numFmtId="0" fontId="0" fillId="0" borderId="40" xfId="0" applyBorder="1" applyAlignment="1" applyProtection="1">
      <alignment wrapText="1"/>
      <protection locked="0"/>
    </xf>
    <xf numFmtId="0" fontId="0" fillId="0" borderId="35" xfId="0" applyBorder="1" applyAlignment="1" applyProtection="1">
      <alignment wrapText="1"/>
      <protection locked="0"/>
    </xf>
    <xf numFmtId="0" fontId="0" fillId="0" borderId="41" xfId="0" applyBorder="1" applyAlignment="1" applyProtection="1">
      <alignment wrapText="1"/>
      <protection locked="0"/>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60"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50" xfId="0" applyFill="1" applyBorder="1" applyAlignment="1">
      <alignment horizontal="center" vertical="center"/>
    </xf>
    <xf numFmtId="0" fontId="0" fillId="0" borderId="45" xfId="0" applyBorder="1" applyAlignment="1" applyProtection="1">
      <alignment wrapText="1"/>
      <protection locked="0"/>
    </xf>
    <xf numFmtId="0" fontId="0" fillId="0" borderId="20" xfId="0" applyBorder="1" applyAlignment="1" applyProtection="1">
      <alignment wrapText="1"/>
      <protection locked="0"/>
    </xf>
    <xf numFmtId="0" fontId="0" fillId="0" borderId="46" xfId="0" applyBorder="1" applyAlignment="1" applyProtection="1">
      <alignment wrapText="1"/>
      <protection locked="0"/>
    </xf>
    <xf numFmtId="0" fontId="0" fillId="0" borderId="55" xfId="0" applyBorder="1" applyAlignment="1" applyProtection="1">
      <alignment wrapText="1"/>
      <protection locked="0"/>
    </xf>
    <xf numFmtId="0" fontId="0" fillId="0" borderId="57" xfId="0" applyBorder="1" applyAlignment="1" applyProtection="1">
      <alignment wrapText="1"/>
      <protection locked="0"/>
    </xf>
    <xf numFmtId="0" fontId="0" fillId="0" borderId="56" xfId="0" applyBorder="1" applyAlignment="1" applyProtection="1">
      <alignment wrapText="1"/>
      <protection locked="0"/>
    </xf>
    <xf numFmtId="0" fontId="0" fillId="0" borderId="3" xfId="0" applyBorder="1" applyAlignment="1" applyProtection="1">
      <alignment wrapText="1"/>
      <protection locked="0"/>
    </xf>
    <xf numFmtId="0" fontId="0" fillId="0" borderId="51" xfId="0" applyBorder="1" applyAlignment="1" applyProtection="1">
      <alignment wrapText="1"/>
      <protection locked="0"/>
    </xf>
    <xf numFmtId="0" fontId="0" fillId="0" borderId="54" xfId="0" applyBorder="1" applyAlignment="1" applyProtection="1">
      <alignment wrapText="1"/>
      <protection locked="0"/>
    </xf>
    <xf numFmtId="0" fontId="0" fillId="0" borderId="42" xfId="0" applyBorder="1" applyAlignment="1" applyProtection="1">
      <alignment wrapText="1"/>
      <protection locked="0"/>
    </xf>
    <xf numFmtId="0" fontId="0" fillId="0" borderId="43" xfId="0" applyBorder="1" applyAlignment="1" applyProtection="1">
      <alignment wrapText="1"/>
      <protection locked="0"/>
    </xf>
    <xf numFmtId="0" fontId="0" fillId="0" borderId="44" xfId="0" applyBorder="1" applyAlignment="1" applyProtection="1">
      <alignment wrapText="1"/>
      <protection locked="0"/>
    </xf>
    <xf numFmtId="0" fontId="9" fillId="4" borderId="31" xfId="0" applyFont="1" applyFill="1" applyBorder="1" applyAlignment="1">
      <alignment horizontal="right" vertical="center"/>
    </xf>
    <xf numFmtId="0" fontId="0" fillId="4" borderId="34" xfId="0" applyFill="1" applyBorder="1" applyAlignment="1">
      <alignment horizontal="right" vertical="center"/>
    </xf>
    <xf numFmtId="0" fontId="5" fillId="6" borderId="76"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60" xfId="0" applyFont="1" applyFill="1" applyBorder="1" applyAlignment="1">
      <alignment horizontal="left" vertical="top" wrapText="1"/>
    </xf>
    <xf numFmtId="0" fontId="5" fillId="6" borderId="0" xfId="0" applyFont="1" applyFill="1" applyBorder="1" applyAlignment="1">
      <alignment horizontal="left" vertical="top" wrapText="1"/>
    </xf>
    <xf numFmtId="0" fontId="5" fillId="6" borderId="48" xfId="0" applyFont="1" applyFill="1" applyBorder="1" applyAlignment="1">
      <alignment horizontal="left" vertical="top" wrapText="1"/>
    </xf>
    <xf numFmtId="0" fontId="9" fillId="4" borderId="31" xfId="0" applyFont="1" applyFill="1" applyBorder="1" applyAlignment="1">
      <alignment horizontal="right" vertical="center" wrapText="1"/>
    </xf>
    <xf numFmtId="0" fontId="0" fillId="4" borderId="34" xfId="0" applyFill="1" applyBorder="1" applyAlignment="1">
      <alignment horizontal="right" vertical="center" wrapText="1"/>
    </xf>
    <xf numFmtId="0" fontId="0" fillId="0" borderId="52" xfId="0" applyBorder="1" applyAlignment="1" applyProtection="1">
      <alignment wrapText="1"/>
      <protection locked="0"/>
    </xf>
    <xf numFmtId="0" fontId="0" fillId="0" borderId="53" xfId="0" applyBorder="1" applyAlignment="1" applyProtection="1">
      <alignment wrapText="1"/>
      <protection locked="0"/>
    </xf>
    <xf numFmtId="0" fontId="2" fillId="12" borderId="81" xfId="0" applyFont="1" applyFill="1" applyBorder="1" applyAlignment="1">
      <alignment horizontal="left" vertical="top" wrapText="1"/>
    </xf>
    <xf numFmtId="0" fontId="2" fillId="12" borderId="82" xfId="0" applyFont="1" applyFill="1" applyBorder="1" applyAlignment="1">
      <alignment horizontal="left" vertical="top" wrapText="1"/>
    </xf>
    <xf numFmtId="0" fontId="2" fillId="12" borderId="83" xfId="0" applyFont="1" applyFill="1" applyBorder="1" applyAlignment="1">
      <alignment horizontal="left" vertical="top" wrapText="1"/>
    </xf>
    <xf numFmtId="0" fontId="12" fillId="3" borderId="31"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3" fillId="3" borderId="19" xfId="0" applyFont="1" applyFill="1" applyBorder="1" applyAlignment="1">
      <alignment vertical="center" wrapText="1"/>
    </xf>
    <xf numFmtId="0" fontId="13" fillId="3" borderId="23" xfId="0" applyFont="1" applyFill="1" applyBorder="1" applyAlignment="1">
      <alignment vertical="center" wrapText="1"/>
    </xf>
    <xf numFmtId="0" fontId="9" fillId="3" borderId="46" xfId="0" applyFont="1" applyFill="1" applyBorder="1" applyAlignment="1">
      <alignment vertical="center" wrapText="1"/>
    </xf>
    <xf numFmtId="0" fontId="9" fillId="3" borderId="61" xfId="0" applyFont="1" applyFill="1" applyBorder="1" applyAlignment="1">
      <alignment vertical="center" wrapText="1"/>
    </xf>
    <xf numFmtId="0" fontId="4" fillId="0" borderId="21" xfId="0" applyFont="1" applyBorder="1" applyAlignment="1">
      <alignment horizontal="left" vertical="center" wrapText="1"/>
    </xf>
    <xf numFmtId="0" fontId="4" fillId="0" borderId="0" xfId="0" applyFont="1" applyAlignment="1">
      <alignment horizontal="left" vertical="center" wrapText="1"/>
    </xf>
    <xf numFmtId="0" fontId="11" fillId="2" borderId="31" xfId="0" applyFont="1" applyFill="1" applyBorder="1" applyAlignment="1">
      <alignment vertical="center"/>
    </xf>
    <xf numFmtId="0" fontId="11" fillId="2" borderId="33" xfId="0" applyFont="1" applyFill="1" applyBorder="1" applyAlignment="1">
      <alignment vertical="center"/>
    </xf>
    <xf numFmtId="0" fontId="11" fillId="2" borderId="34" xfId="0" applyFont="1" applyFill="1" applyBorder="1" applyAlignment="1">
      <alignment vertical="center"/>
    </xf>
    <xf numFmtId="0" fontId="9" fillId="6" borderId="66" xfId="0" applyFont="1" applyFill="1" applyBorder="1" applyAlignment="1">
      <alignment vertical="center"/>
    </xf>
    <xf numFmtId="0" fontId="9" fillId="6" borderId="62" xfId="0" applyFont="1" applyFill="1" applyBorder="1" applyAlignment="1">
      <alignment vertical="center"/>
    </xf>
    <xf numFmtId="0" fontId="9" fillId="6" borderId="70" xfId="0" applyFont="1" applyFill="1" applyBorder="1" applyAlignment="1">
      <alignment vertical="center" wrapText="1"/>
    </xf>
    <xf numFmtId="0" fontId="9" fillId="6" borderId="69" xfId="0" applyFont="1" applyFill="1" applyBorder="1" applyAlignment="1">
      <alignment vertical="center" wrapText="1"/>
    </xf>
    <xf numFmtId="0" fontId="21" fillId="0" borderId="0" xfId="0" applyFont="1" applyAlignment="1">
      <alignment horizontal="left" vertical="center" wrapText="1"/>
    </xf>
    <xf numFmtId="0" fontId="9" fillId="6" borderId="22" xfId="0" applyFont="1" applyFill="1" applyBorder="1" applyAlignment="1">
      <alignment horizontal="center" vertical="center"/>
    </xf>
    <xf numFmtId="0" fontId="9" fillId="6" borderId="62" xfId="0" applyFont="1" applyFill="1" applyBorder="1" applyAlignment="1">
      <alignment horizontal="center" vertical="center"/>
    </xf>
    <xf numFmtId="0" fontId="9" fillId="6" borderId="22" xfId="0" applyFont="1" applyFill="1" applyBorder="1" applyAlignment="1">
      <alignment horizontal="center" vertical="center" wrapText="1"/>
    </xf>
    <xf numFmtId="0" fontId="9" fillId="6" borderId="62" xfId="0" applyFont="1" applyFill="1" applyBorder="1" applyAlignment="1">
      <alignment horizontal="center" vertical="center" wrapText="1"/>
    </xf>
    <xf numFmtId="0" fontId="11" fillId="2" borderId="31" xfId="0" applyFont="1" applyFill="1" applyBorder="1" applyAlignment="1">
      <alignment horizontal="left" vertical="center"/>
    </xf>
    <xf numFmtId="0" fontId="11" fillId="2" borderId="33" xfId="0" applyFont="1" applyFill="1" applyBorder="1" applyAlignment="1">
      <alignment horizontal="left" vertical="center"/>
    </xf>
    <xf numFmtId="0" fontId="11" fillId="2" borderId="34" xfId="0" applyFont="1" applyFill="1" applyBorder="1" applyAlignment="1">
      <alignment horizontal="left" vertical="center"/>
    </xf>
    <xf numFmtId="0" fontId="21" fillId="0" borderId="21" xfId="0" applyFont="1" applyBorder="1" applyAlignment="1">
      <alignment horizontal="left" vertical="center" wrapText="1"/>
    </xf>
    <xf numFmtId="0" fontId="9" fillId="2" borderId="31" xfId="0" applyFont="1" applyFill="1" applyBorder="1" applyAlignment="1">
      <alignment horizontal="center" wrapText="1"/>
    </xf>
    <xf numFmtId="0" fontId="9" fillId="2" borderId="33" xfId="0" applyFont="1" applyFill="1" applyBorder="1" applyAlignment="1">
      <alignment horizontal="center" wrapText="1"/>
    </xf>
    <xf numFmtId="0" fontId="9" fillId="2" borderId="34" xfId="0" applyFont="1" applyFill="1" applyBorder="1" applyAlignment="1">
      <alignment horizontal="center" wrapText="1"/>
    </xf>
    <xf numFmtId="10" fontId="9" fillId="3" borderId="87" xfId="1" applyNumberFormat="1" applyFont="1" applyFill="1" applyBorder="1" applyAlignment="1">
      <alignment horizontal="center" vertical="center" wrapText="1"/>
    </xf>
    <xf numFmtId="10" fontId="9" fillId="10" borderId="22" xfId="1" applyNumberFormat="1" applyFont="1" applyFill="1" applyBorder="1" applyAlignment="1">
      <alignment horizontal="center" vertical="center" wrapText="1"/>
    </xf>
    <xf numFmtId="10" fontId="9" fillId="3" borderId="89" xfId="1" applyNumberFormat="1" applyFont="1" applyFill="1" applyBorder="1" applyAlignment="1">
      <alignment horizontal="center" vertical="center" wrapText="1"/>
    </xf>
    <xf numFmtId="10" fontId="9" fillId="3" borderId="91" xfId="1" applyNumberFormat="1" applyFont="1" applyFill="1" applyBorder="1" applyAlignment="1">
      <alignment horizontal="center" vertical="center" wrapText="1"/>
    </xf>
    <xf numFmtId="0" fontId="9" fillId="11" borderId="14" xfId="0" applyFont="1" applyFill="1" applyBorder="1" applyAlignment="1">
      <alignment horizontal="center" wrapText="1"/>
    </xf>
    <xf numFmtId="0" fontId="9" fillId="11" borderId="2" xfId="0" applyFont="1" applyFill="1" applyBorder="1" applyAlignment="1">
      <alignment horizontal="center" wrapText="1"/>
    </xf>
    <xf numFmtId="0" fontId="9" fillId="11" borderId="15" xfId="0" applyFont="1" applyFill="1" applyBorder="1" applyAlignment="1">
      <alignment horizontal="center" wrapText="1"/>
    </xf>
    <xf numFmtId="0" fontId="9" fillId="11" borderId="1" xfId="0" applyFont="1" applyFill="1" applyBorder="1" applyAlignment="1">
      <alignment horizontal="center" wrapText="1"/>
    </xf>
    <xf numFmtId="10" fontId="9" fillId="3" borderId="17" xfId="1" applyNumberFormat="1" applyFont="1" applyFill="1" applyBorder="1" applyAlignment="1">
      <alignment horizontal="center" vertical="center" wrapText="1"/>
    </xf>
    <xf numFmtId="10" fontId="9" fillId="3" borderId="30" xfId="1" applyNumberFormat="1" applyFont="1" applyFill="1" applyBorder="1" applyAlignment="1">
      <alignment horizontal="center" vertical="center" wrapText="1"/>
    </xf>
    <xf numFmtId="10" fontId="9" fillId="3" borderId="92" xfId="1" applyNumberFormat="1" applyFont="1" applyFill="1" applyBorder="1" applyAlignment="1">
      <alignment horizontal="center" vertical="center" wrapText="1"/>
    </xf>
    <xf numFmtId="0" fontId="9" fillId="11" borderId="7" xfId="0" applyFont="1" applyFill="1" applyBorder="1" applyAlignment="1">
      <alignment horizontal="center" wrapText="1"/>
    </xf>
    <xf numFmtId="0" fontId="9" fillId="11" borderId="4" xfId="0" applyFont="1" applyFill="1" applyBorder="1" applyAlignment="1">
      <alignment horizontal="center" wrapText="1"/>
    </xf>
    <xf numFmtId="10" fontId="9" fillId="3" borderId="5" xfId="1" applyNumberFormat="1" applyFont="1" applyFill="1" applyBorder="1" applyAlignment="1">
      <alignment horizontal="center" vertical="center" wrapText="1"/>
    </xf>
    <xf numFmtId="10" fontId="9" fillId="3" borderId="44" xfId="1"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4400550</xdr:colOff>
      <xdr:row>22</xdr:row>
      <xdr:rowOff>57150</xdr:rowOff>
    </xdr:from>
    <xdr:to>
      <xdr:col>1</xdr:col>
      <xdr:colOff>88540</xdr:colOff>
      <xdr:row>26</xdr:row>
      <xdr:rowOff>19000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00550" y="6581775"/>
          <a:ext cx="2822215" cy="609550"/>
        </a:xfrm>
        <a:prstGeom prst="rect">
          <a:avLst/>
        </a:prstGeom>
      </xdr:spPr>
    </xdr:pic>
    <xdr:clientData/>
  </xdr:twoCellAnchor>
  <xdr:twoCellAnchor editAs="oneCell">
    <xdr:from>
      <xdr:col>0</xdr:col>
      <xdr:colOff>76200</xdr:colOff>
      <xdr:row>22</xdr:row>
      <xdr:rowOff>101570</xdr:rowOff>
    </xdr:from>
    <xdr:to>
      <xdr:col>0</xdr:col>
      <xdr:colOff>1781175</xdr:colOff>
      <xdr:row>25</xdr:row>
      <xdr:rowOff>70455</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200" y="6788120"/>
          <a:ext cx="1704975" cy="454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21"/>
  <sheetViews>
    <sheetView tabSelected="1" workbookViewId="0">
      <selection activeCell="A10" sqref="A10"/>
    </sheetView>
  </sheetViews>
  <sheetFormatPr defaultRowHeight="12.75" x14ac:dyDescent="0.2"/>
  <cols>
    <col min="1" max="1" width="107" customWidth="1"/>
  </cols>
  <sheetData>
    <row r="1" spans="1:1" ht="23.25" customHeight="1" thickBot="1" x14ac:dyDescent="0.25">
      <c r="A1" s="151" t="s">
        <v>139</v>
      </c>
    </row>
    <row r="2" spans="1:1" ht="13.5" thickBot="1" x14ac:dyDescent="0.25">
      <c r="A2" s="181" t="s">
        <v>277</v>
      </c>
    </row>
    <row r="3" spans="1:1" ht="18" customHeight="1" x14ac:dyDescent="0.2">
      <c r="A3" s="208" t="s">
        <v>140</v>
      </c>
    </row>
    <row r="4" spans="1:1" ht="39" thickBot="1" x14ac:dyDescent="0.25">
      <c r="A4" s="137" t="s">
        <v>144</v>
      </c>
    </row>
    <row r="5" spans="1:1" ht="18.75" customHeight="1" x14ac:dyDescent="0.2">
      <c r="A5" s="136" t="s">
        <v>254</v>
      </c>
    </row>
    <row r="6" spans="1:1" ht="29.25" customHeight="1" thickBot="1" x14ac:dyDescent="0.25">
      <c r="A6" s="211" t="s">
        <v>256</v>
      </c>
    </row>
    <row r="7" spans="1:1" ht="18" customHeight="1" x14ac:dyDescent="0.2">
      <c r="A7" s="138" t="s">
        <v>141</v>
      </c>
    </row>
    <row r="8" spans="1:1" ht="64.5" thickBot="1" x14ac:dyDescent="0.25">
      <c r="A8" s="137" t="s">
        <v>204</v>
      </c>
    </row>
    <row r="9" spans="1:1" ht="18" customHeight="1" x14ac:dyDescent="0.2">
      <c r="A9" s="139" t="s">
        <v>142</v>
      </c>
    </row>
    <row r="10" spans="1:1" ht="51.75" thickBot="1" x14ac:dyDescent="0.25">
      <c r="A10" s="135" t="s">
        <v>146</v>
      </c>
    </row>
    <row r="11" spans="1:1" ht="18" customHeight="1" x14ac:dyDescent="0.2">
      <c r="A11" s="140" t="s">
        <v>143</v>
      </c>
    </row>
    <row r="12" spans="1:1" ht="39" thickBot="1" x14ac:dyDescent="0.25">
      <c r="A12" s="135" t="s">
        <v>145</v>
      </c>
    </row>
    <row r="13" spans="1:1" ht="9" customHeight="1" x14ac:dyDescent="0.2"/>
    <row r="14" spans="1:1" ht="9" customHeight="1" thickBot="1" x14ac:dyDescent="0.25"/>
    <row r="15" spans="1:1" ht="16.5" thickBot="1" x14ac:dyDescent="0.25">
      <c r="A15" s="161" t="s">
        <v>150</v>
      </c>
    </row>
    <row r="16" spans="1:1" x14ac:dyDescent="0.2">
      <c r="A16" s="162" t="s">
        <v>152</v>
      </c>
    </row>
    <row r="17" spans="1:1" ht="26.25" thickBot="1" x14ac:dyDescent="0.25">
      <c r="A17" s="163" t="s">
        <v>153</v>
      </c>
    </row>
    <row r="18" spans="1:1" x14ac:dyDescent="0.2">
      <c r="A18" s="162" t="s">
        <v>151</v>
      </c>
    </row>
    <row r="19" spans="1:1" ht="39" thickBot="1" x14ac:dyDescent="0.25">
      <c r="A19" s="163" t="s">
        <v>154</v>
      </c>
    </row>
    <row r="20" spans="1:1" x14ac:dyDescent="0.2">
      <c r="A20" s="162" t="s">
        <v>155</v>
      </c>
    </row>
    <row r="21" spans="1:1" ht="26.25" thickBot="1" x14ac:dyDescent="0.25">
      <c r="A21" s="163" t="s">
        <v>255</v>
      </c>
    </row>
  </sheetData>
  <sheetProtection sheet="1" objects="1" scenarios="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L205"/>
  <sheetViews>
    <sheetView workbookViewId="0">
      <selection activeCell="C2" sqref="C2"/>
    </sheetView>
  </sheetViews>
  <sheetFormatPr defaultRowHeight="12.75" x14ac:dyDescent="0.2"/>
  <cols>
    <col min="2" max="2" width="17" style="234" customWidth="1"/>
    <col min="3" max="3" width="13.85546875" customWidth="1"/>
    <col min="4" max="4" width="16.5703125" customWidth="1"/>
    <col min="5" max="5" width="12.28515625" customWidth="1"/>
    <col min="6" max="6" width="65.42578125" style="9" customWidth="1"/>
  </cols>
  <sheetData>
    <row r="1" spans="1:12" ht="25.5" customHeight="1" thickBot="1" x14ac:dyDescent="0.25">
      <c r="A1" s="305" t="s">
        <v>272</v>
      </c>
      <c r="B1" s="306"/>
      <c r="C1" s="306"/>
      <c r="D1" s="307"/>
      <c r="E1" s="316"/>
      <c r="F1" s="308"/>
      <c r="G1" s="119"/>
      <c r="H1" s="119"/>
      <c r="I1" s="120"/>
      <c r="J1" s="120"/>
      <c r="K1" s="120"/>
      <c r="L1" s="120"/>
    </row>
    <row r="2" spans="1:12" ht="24.95" customHeight="1" thickBot="1" x14ac:dyDescent="0.25">
      <c r="A2" s="309" t="s">
        <v>5</v>
      </c>
      <c r="B2" s="309"/>
      <c r="C2" s="54"/>
      <c r="D2" s="22"/>
      <c r="E2" s="23"/>
      <c r="F2" s="237" t="s">
        <v>50</v>
      </c>
      <c r="G2" s="120"/>
      <c r="H2" s="120"/>
      <c r="I2" s="120"/>
      <c r="J2" s="120"/>
      <c r="K2" s="120"/>
      <c r="L2" s="120"/>
    </row>
    <row r="3" spans="1:12" ht="24.95" customHeight="1" thickBot="1" x14ac:dyDescent="0.25">
      <c r="A3" s="309" t="s">
        <v>7</v>
      </c>
      <c r="B3" s="309"/>
      <c r="C3" s="47">
        <f>COUNTA(B6:B205)</f>
        <v>0</v>
      </c>
      <c r="D3" s="24"/>
      <c r="E3" s="25"/>
      <c r="F3" s="246"/>
      <c r="G3" s="120"/>
      <c r="H3" s="120"/>
      <c r="I3" s="120"/>
      <c r="J3" s="120"/>
      <c r="K3" s="120"/>
      <c r="L3" s="120"/>
    </row>
    <row r="4" spans="1:12" ht="24.95" customHeight="1" thickBot="1" x14ac:dyDescent="0.25">
      <c r="A4" s="304" t="s">
        <v>6</v>
      </c>
      <c r="B4" s="304"/>
      <c r="C4" s="48">
        <f>COUNTIF(E6:E205, 1)</f>
        <v>0</v>
      </c>
      <c r="D4" s="26"/>
      <c r="E4" s="27"/>
      <c r="F4" s="246"/>
      <c r="G4" s="120"/>
      <c r="H4" s="120"/>
      <c r="I4" s="120"/>
      <c r="J4" s="120"/>
      <c r="K4" s="120"/>
      <c r="L4" s="120"/>
    </row>
    <row r="5" spans="1:12" ht="51.75" thickBot="1" x14ac:dyDescent="0.25">
      <c r="A5" s="12" t="s">
        <v>4</v>
      </c>
      <c r="B5" s="228" t="s">
        <v>0</v>
      </c>
      <c r="C5" s="13" t="s">
        <v>1</v>
      </c>
      <c r="D5" s="13" t="s">
        <v>157</v>
      </c>
      <c r="E5" s="21" t="s">
        <v>20</v>
      </c>
      <c r="F5" s="15" t="s">
        <v>3</v>
      </c>
      <c r="G5" s="121"/>
      <c r="H5" s="121"/>
      <c r="I5" s="120"/>
      <c r="J5" s="120"/>
      <c r="K5" s="120"/>
      <c r="L5" s="120"/>
    </row>
    <row r="6" spans="1:12" ht="24.95" customHeight="1" x14ac:dyDescent="0.2">
      <c r="A6" s="16">
        <v>1</v>
      </c>
      <c r="B6" s="230"/>
      <c r="C6" s="152"/>
      <c r="D6" s="152"/>
      <c r="E6" s="50"/>
      <c r="F6" s="240"/>
      <c r="G6" s="120"/>
      <c r="H6" s="120"/>
      <c r="I6" s="120"/>
      <c r="J6" s="120"/>
      <c r="K6" s="120"/>
      <c r="L6" s="120"/>
    </row>
    <row r="7" spans="1:12" ht="24.95" customHeight="1" x14ac:dyDescent="0.2">
      <c r="A7" s="17">
        <f t="shared" ref="A7:A70" si="0">1+A6</f>
        <v>2</v>
      </c>
      <c r="B7" s="230"/>
      <c r="C7" s="212"/>
      <c r="D7" s="212"/>
      <c r="E7" s="50"/>
      <c r="F7" s="241"/>
      <c r="G7" s="120"/>
      <c r="H7" s="120"/>
      <c r="I7" s="120"/>
      <c r="J7" s="120"/>
      <c r="K7" s="120"/>
      <c r="L7" s="120"/>
    </row>
    <row r="8" spans="1:12" ht="24.95" customHeight="1" x14ac:dyDescent="0.2">
      <c r="A8" s="17">
        <f t="shared" si="0"/>
        <v>3</v>
      </c>
      <c r="B8" s="230"/>
      <c r="C8" s="212"/>
      <c r="D8" s="212"/>
      <c r="E8" s="50"/>
      <c r="F8" s="241"/>
      <c r="G8" s="120"/>
      <c r="H8" s="120"/>
      <c r="I8" s="120"/>
      <c r="J8" s="120"/>
      <c r="K8" s="120"/>
      <c r="L8" s="120"/>
    </row>
    <row r="9" spans="1:12" ht="24.95" customHeight="1" x14ac:dyDescent="0.2">
      <c r="A9" s="17">
        <f t="shared" si="0"/>
        <v>4</v>
      </c>
      <c r="B9" s="230"/>
      <c r="C9" s="212"/>
      <c r="D9" s="212"/>
      <c r="E9" s="50"/>
      <c r="F9" s="241"/>
      <c r="G9" s="120"/>
      <c r="H9" s="120"/>
      <c r="I9" s="120"/>
      <c r="J9" s="120"/>
      <c r="K9" s="120"/>
      <c r="L9" s="120"/>
    </row>
    <row r="10" spans="1:12" ht="24.95" customHeight="1" x14ac:dyDescent="0.2">
      <c r="A10" s="17">
        <f t="shared" si="0"/>
        <v>5</v>
      </c>
      <c r="B10" s="230"/>
      <c r="C10" s="212"/>
      <c r="D10" s="214"/>
      <c r="E10" s="50"/>
      <c r="F10" s="241"/>
      <c r="G10" s="120"/>
      <c r="H10" s="120"/>
      <c r="I10" s="120"/>
      <c r="J10" s="120"/>
      <c r="K10" s="120"/>
      <c r="L10" s="120"/>
    </row>
    <row r="11" spans="1:12" ht="24.95" customHeight="1" x14ac:dyDescent="0.2">
      <c r="A11" s="17">
        <f t="shared" si="0"/>
        <v>6</v>
      </c>
      <c r="B11" s="230"/>
      <c r="C11" s="212"/>
      <c r="D11" s="212"/>
      <c r="E11" s="50"/>
      <c r="F11" s="241"/>
      <c r="G11" s="120"/>
      <c r="H11" s="120"/>
      <c r="I11" s="120"/>
      <c r="J11" s="120"/>
      <c r="K11" s="120"/>
      <c r="L11" s="120"/>
    </row>
    <row r="12" spans="1:12" ht="24.95" customHeight="1" x14ac:dyDescent="0.2">
      <c r="A12" s="17">
        <f t="shared" si="0"/>
        <v>7</v>
      </c>
      <c r="B12" s="230"/>
      <c r="C12" s="212"/>
      <c r="D12" s="212"/>
      <c r="E12" s="50"/>
      <c r="F12" s="241"/>
      <c r="G12" s="120"/>
      <c r="H12" s="120"/>
      <c r="I12" s="120"/>
      <c r="J12" s="120"/>
      <c r="K12" s="120"/>
      <c r="L12" s="120"/>
    </row>
    <row r="13" spans="1:12" ht="24.95" customHeight="1" x14ac:dyDescent="0.2">
      <c r="A13" s="17">
        <f t="shared" si="0"/>
        <v>8</v>
      </c>
      <c r="B13" s="230"/>
      <c r="C13" s="212"/>
      <c r="D13" s="212"/>
      <c r="E13" s="50"/>
      <c r="F13" s="241"/>
      <c r="G13" s="120"/>
      <c r="H13" s="120"/>
      <c r="I13" s="120"/>
      <c r="J13" s="120"/>
      <c r="K13" s="120"/>
      <c r="L13" s="120"/>
    </row>
    <row r="14" spans="1:12" ht="24.95" customHeight="1" x14ac:dyDescent="0.2">
      <c r="A14" s="17">
        <f t="shared" si="0"/>
        <v>9</v>
      </c>
      <c r="B14" s="230"/>
      <c r="C14" s="212"/>
      <c r="D14" s="212"/>
      <c r="E14" s="50"/>
      <c r="F14" s="241"/>
      <c r="G14" s="120"/>
      <c r="H14" s="120"/>
      <c r="I14" s="120"/>
      <c r="J14" s="120"/>
      <c r="K14" s="120"/>
      <c r="L14" s="120"/>
    </row>
    <row r="15" spans="1:12" ht="24.95" customHeight="1" x14ac:dyDescent="0.2">
      <c r="A15" s="17">
        <f t="shared" si="0"/>
        <v>10</v>
      </c>
      <c r="B15" s="230"/>
      <c r="C15" s="212"/>
      <c r="D15" s="212"/>
      <c r="E15" s="50"/>
      <c r="F15" s="241"/>
      <c r="G15" s="120"/>
      <c r="H15" s="120"/>
      <c r="I15" s="120"/>
      <c r="J15" s="120"/>
      <c r="K15" s="120"/>
      <c r="L15" s="120"/>
    </row>
    <row r="16" spans="1:12" ht="24.95" customHeight="1" x14ac:dyDescent="0.2">
      <c r="A16" s="17">
        <f t="shared" si="0"/>
        <v>11</v>
      </c>
      <c r="B16" s="230"/>
      <c r="C16" s="212"/>
      <c r="D16" s="212"/>
      <c r="E16" s="50"/>
      <c r="F16" s="241"/>
      <c r="G16" s="120"/>
      <c r="H16" s="120"/>
      <c r="I16" s="120"/>
      <c r="J16" s="120"/>
      <c r="K16" s="120"/>
      <c r="L16" s="120"/>
    </row>
    <row r="17" spans="1:12" ht="24.95" customHeight="1" x14ac:dyDescent="0.2">
      <c r="A17" s="17">
        <f t="shared" si="0"/>
        <v>12</v>
      </c>
      <c r="B17" s="230"/>
      <c r="C17" s="212"/>
      <c r="D17" s="212"/>
      <c r="E17" s="50"/>
      <c r="F17" s="241"/>
      <c r="G17" s="120"/>
      <c r="H17" s="120"/>
      <c r="I17" s="120"/>
      <c r="J17" s="120"/>
      <c r="K17" s="120"/>
      <c r="L17" s="120"/>
    </row>
    <row r="18" spans="1:12" ht="24.95" customHeight="1" x14ac:dyDescent="0.2">
      <c r="A18" s="17">
        <f t="shared" si="0"/>
        <v>13</v>
      </c>
      <c r="B18" s="230"/>
      <c r="C18" s="212"/>
      <c r="D18" s="212"/>
      <c r="E18" s="50"/>
      <c r="F18" s="241"/>
      <c r="G18" s="120"/>
      <c r="H18" s="120"/>
      <c r="I18" s="120"/>
      <c r="J18" s="120"/>
      <c r="K18" s="120"/>
      <c r="L18" s="120"/>
    </row>
    <row r="19" spans="1:12" ht="24.95" customHeight="1" x14ac:dyDescent="0.2">
      <c r="A19" s="17">
        <f t="shared" si="0"/>
        <v>14</v>
      </c>
      <c r="B19" s="230"/>
      <c r="C19" s="212"/>
      <c r="D19" s="212"/>
      <c r="E19" s="50"/>
      <c r="F19" s="241"/>
      <c r="G19" s="120"/>
      <c r="H19" s="120"/>
      <c r="I19" s="120"/>
      <c r="J19" s="120"/>
      <c r="K19" s="120"/>
      <c r="L19" s="120"/>
    </row>
    <row r="20" spans="1:12" ht="24.95" customHeight="1" x14ac:dyDescent="0.2">
      <c r="A20" s="17">
        <f t="shared" si="0"/>
        <v>15</v>
      </c>
      <c r="B20" s="230"/>
      <c r="C20" s="212"/>
      <c r="D20" s="212"/>
      <c r="E20" s="50"/>
      <c r="F20" s="241"/>
      <c r="G20" s="120"/>
      <c r="H20" s="120"/>
      <c r="I20" s="120"/>
      <c r="J20" s="120"/>
      <c r="K20" s="120"/>
      <c r="L20" s="120"/>
    </row>
    <row r="21" spans="1:12" ht="24.95" customHeight="1" x14ac:dyDescent="0.2">
      <c r="A21" s="17">
        <f t="shared" si="0"/>
        <v>16</v>
      </c>
      <c r="B21" s="230"/>
      <c r="C21" s="212"/>
      <c r="D21" s="212"/>
      <c r="E21" s="50"/>
      <c r="F21" s="241"/>
      <c r="G21" s="120"/>
      <c r="H21" s="120"/>
      <c r="I21" s="120"/>
      <c r="J21" s="120"/>
      <c r="K21" s="120"/>
      <c r="L21" s="120"/>
    </row>
    <row r="22" spans="1:12" ht="24.95" customHeight="1" x14ac:dyDescent="0.2">
      <c r="A22" s="17">
        <f t="shared" si="0"/>
        <v>17</v>
      </c>
      <c r="B22" s="230"/>
      <c r="C22" s="212"/>
      <c r="D22" s="212"/>
      <c r="E22" s="50"/>
      <c r="F22" s="241"/>
      <c r="G22" s="120"/>
      <c r="H22" s="120"/>
      <c r="I22" s="120"/>
      <c r="J22" s="120"/>
      <c r="K22" s="120"/>
      <c r="L22" s="120"/>
    </row>
    <row r="23" spans="1:12" ht="24.95" customHeight="1" x14ac:dyDescent="0.2">
      <c r="A23" s="17">
        <f t="shared" si="0"/>
        <v>18</v>
      </c>
      <c r="B23" s="230"/>
      <c r="C23" s="212"/>
      <c r="D23" s="212"/>
      <c r="E23" s="50"/>
      <c r="F23" s="241"/>
      <c r="G23" s="120"/>
      <c r="H23" s="120"/>
      <c r="I23" s="120"/>
      <c r="J23" s="120"/>
      <c r="K23" s="120"/>
      <c r="L23" s="120"/>
    </row>
    <row r="24" spans="1:12" ht="24.95" customHeight="1" x14ac:dyDescent="0.2">
      <c r="A24" s="17">
        <f t="shared" si="0"/>
        <v>19</v>
      </c>
      <c r="B24" s="230"/>
      <c r="C24" s="212"/>
      <c r="D24" s="212"/>
      <c r="E24" s="50"/>
      <c r="F24" s="241"/>
      <c r="G24" s="120"/>
      <c r="H24" s="120"/>
      <c r="I24" s="120"/>
      <c r="J24" s="120"/>
      <c r="K24" s="120"/>
      <c r="L24" s="120"/>
    </row>
    <row r="25" spans="1:12" ht="24.95" customHeight="1" x14ac:dyDescent="0.2">
      <c r="A25" s="17">
        <f t="shared" si="0"/>
        <v>20</v>
      </c>
      <c r="B25" s="230"/>
      <c r="C25" s="212"/>
      <c r="D25" s="212"/>
      <c r="E25" s="50"/>
      <c r="F25" s="241"/>
      <c r="G25" s="120"/>
      <c r="H25" s="120"/>
      <c r="I25" s="120"/>
      <c r="J25" s="120"/>
      <c r="K25" s="120"/>
      <c r="L25" s="120"/>
    </row>
    <row r="26" spans="1:12" ht="24.95" customHeight="1" x14ac:dyDescent="0.2">
      <c r="A26" s="17">
        <f t="shared" si="0"/>
        <v>21</v>
      </c>
      <c r="B26" s="230"/>
      <c r="C26" s="212"/>
      <c r="D26" s="212"/>
      <c r="E26" s="50"/>
      <c r="F26" s="241"/>
      <c r="G26" s="120"/>
      <c r="H26" s="120"/>
      <c r="I26" s="120"/>
      <c r="J26" s="120"/>
      <c r="K26" s="120"/>
      <c r="L26" s="120"/>
    </row>
    <row r="27" spans="1:12" ht="24.95" customHeight="1" x14ac:dyDescent="0.2">
      <c r="A27" s="17">
        <f t="shared" si="0"/>
        <v>22</v>
      </c>
      <c r="B27" s="230"/>
      <c r="C27" s="212"/>
      <c r="D27" s="212"/>
      <c r="E27" s="50"/>
      <c r="F27" s="241"/>
      <c r="G27" s="120"/>
      <c r="H27" s="120"/>
      <c r="I27" s="120"/>
      <c r="J27" s="120"/>
      <c r="K27" s="120"/>
      <c r="L27" s="120"/>
    </row>
    <row r="28" spans="1:12" ht="24.95" customHeight="1" x14ac:dyDescent="0.2">
      <c r="A28" s="17">
        <f t="shared" si="0"/>
        <v>23</v>
      </c>
      <c r="B28" s="230"/>
      <c r="C28" s="212"/>
      <c r="D28" s="212"/>
      <c r="E28" s="50"/>
      <c r="F28" s="241"/>
      <c r="G28" s="120"/>
      <c r="H28" s="120"/>
      <c r="I28" s="120"/>
      <c r="J28" s="120"/>
      <c r="K28" s="120"/>
      <c r="L28" s="120"/>
    </row>
    <row r="29" spans="1:12" ht="24.95" customHeight="1" x14ac:dyDescent="0.2">
      <c r="A29" s="17">
        <f t="shared" si="0"/>
        <v>24</v>
      </c>
      <c r="B29" s="230"/>
      <c r="C29" s="212"/>
      <c r="D29" s="212"/>
      <c r="E29" s="50"/>
      <c r="F29" s="241"/>
      <c r="G29" s="120"/>
      <c r="H29" s="120"/>
      <c r="I29" s="120"/>
      <c r="J29" s="120"/>
      <c r="K29" s="120"/>
      <c r="L29" s="120"/>
    </row>
    <row r="30" spans="1:12" ht="24.95" customHeight="1" x14ac:dyDescent="0.2">
      <c r="A30" s="17">
        <f t="shared" si="0"/>
        <v>25</v>
      </c>
      <c r="B30" s="230"/>
      <c r="C30" s="212"/>
      <c r="D30" s="212"/>
      <c r="E30" s="50"/>
      <c r="F30" s="241"/>
      <c r="G30" s="120"/>
      <c r="H30" s="120"/>
      <c r="I30" s="120"/>
      <c r="J30" s="120"/>
      <c r="K30" s="120"/>
      <c r="L30" s="120"/>
    </row>
    <row r="31" spans="1:12" ht="24.95" customHeight="1" x14ac:dyDescent="0.2">
      <c r="A31" s="17">
        <f t="shared" si="0"/>
        <v>26</v>
      </c>
      <c r="B31" s="230"/>
      <c r="C31" s="212"/>
      <c r="D31" s="212"/>
      <c r="E31" s="50"/>
      <c r="F31" s="241"/>
      <c r="G31" s="120"/>
      <c r="H31" s="120"/>
      <c r="I31" s="120"/>
      <c r="J31" s="120"/>
      <c r="K31" s="120"/>
      <c r="L31" s="120"/>
    </row>
    <row r="32" spans="1:12" ht="24.95" customHeight="1" x14ac:dyDescent="0.2">
      <c r="A32" s="17">
        <f t="shared" si="0"/>
        <v>27</v>
      </c>
      <c r="B32" s="230"/>
      <c r="C32" s="212"/>
      <c r="D32" s="212"/>
      <c r="E32" s="50"/>
      <c r="F32" s="241"/>
      <c r="G32" s="120"/>
      <c r="H32" s="120"/>
      <c r="I32" s="120"/>
      <c r="J32" s="120"/>
      <c r="K32" s="120"/>
      <c r="L32" s="120"/>
    </row>
    <row r="33" spans="1:12" ht="24.95" customHeight="1" x14ac:dyDescent="0.2">
      <c r="A33" s="17">
        <f t="shared" si="0"/>
        <v>28</v>
      </c>
      <c r="B33" s="230"/>
      <c r="C33" s="212"/>
      <c r="D33" s="212"/>
      <c r="E33" s="50"/>
      <c r="F33" s="241"/>
      <c r="G33" s="120"/>
      <c r="H33" s="120"/>
      <c r="I33" s="120"/>
      <c r="J33" s="120"/>
      <c r="K33" s="120"/>
      <c r="L33" s="120"/>
    </row>
    <row r="34" spans="1:12" ht="24.95" customHeight="1" x14ac:dyDescent="0.2">
      <c r="A34" s="17">
        <f t="shared" si="0"/>
        <v>29</v>
      </c>
      <c r="B34" s="230"/>
      <c r="C34" s="212"/>
      <c r="D34" s="212"/>
      <c r="E34" s="50"/>
      <c r="F34" s="241"/>
      <c r="G34" s="120"/>
      <c r="H34" s="120"/>
      <c r="I34" s="120"/>
      <c r="J34" s="120"/>
      <c r="K34" s="120"/>
      <c r="L34" s="120"/>
    </row>
    <row r="35" spans="1:12" ht="24.95" customHeight="1" x14ac:dyDescent="0.2">
      <c r="A35" s="17">
        <f t="shared" si="0"/>
        <v>30</v>
      </c>
      <c r="B35" s="230"/>
      <c r="C35" s="212"/>
      <c r="D35" s="212"/>
      <c r="E35" s="50"/>
      <c r="F35" s="241"/>
      <c r="G35" s="120"/>
      <c r="H35" s="120"/>
      <c r="I35" s="120"/>
      <c r="J35" s="120"/>
      <c r="K35" s="120"/>
      <c r="L35" s="120"/>
    </row>
    <row r="36" spans="1:12" ht="24.95" customHeight="1" x14ac:dyDescent="0.2">
      <c r="A36" s="17">
        <f t="shared" si="0"/>
        <v>31</v>
      </c>
      <c r="B36" s="230"/>
      <c r="C36" s="212"/>
      <c r="D36" s="212"/>
      <c r="E36" s="50"/>
      <c r="F36" s="241"/>
      <c r="G36" s="120"/>
      <c r="H36" s="120"/>
      <c r="I36" s="120"/>
      <c r="J36" s="120"/>
      <c r="K36" s="120"/>
      <c r="L36" s="120"/>
    </row>
    <row r="37" spans="1:12" ht="24.95" customHeight="1" x14ac:dyDescent="0.2">
      <c r="A37" s="17">
        <f t="shared" si="0"/>
        <v>32</v>
      </c>
      <c r="B37" s="230"/>
      <c r="C37" s="212"/>
      <c r="D37" s="212"/>
      <c r="E37" s="50"/>
      <c r="F37" s="241"/>
      <c r="G37" s="120"/>
      <c r="H37" s="120"/>
      <c r="I37" s="120"/>
      <c r="J37" s="120"/>
      <c r="K37" s="120"/>
      <c r="L37" s="120"/>
    </row>
    <row r="38" spans="1:12" ht="24.95" customHeight="1" x14ac:dyDescent="0.2">
      <c r="A38" s="17">
        <f t="shared" si="0"/>
        <v>33</v>
      </c>
      <c r="B38" s="230"/>
      <c r="C38" s="212"/>
      <c r="D38" s="212"/>
      <c r="E38" s="50"/>
      <c r="F38" s="241"/>
      <c r="G38" s="120"/>
      <c r="H38" s="120"/>
      <c r="I38" s="120"/>
      <c r="J38" s="120"/>
      <c r="K38" s="120"/>
      <c r="L38" s="120"/>
    </row>
    <row r="39" spans="1:12" ht="24.95" customHeight="1" x14ac:dyDescent="0.2">
      <c r="A39" s="17">
        <f t="shared" si="0"/>
        <v>34</v>
      </c>
      <c r="B39" s="230"/>
      <c r="C39" s="212"/>
      <c r="D39" s="212"/>
      <c r="E39" s="50"/>
      <c r="F39" s="241"/>
      <c r="G39" s="120"/>
      <c r="H39" s="120"/>
      <c r="I39" s="120"/>
      <c r="J39" s="120"/>
      <c r="K39" s="120"/>
      <c r="L39" s="120"/>
    </row>
    <row r="40" spans="1:12" ht="24.95" customHeight="1" x14ac:dyDescent="0.2">
      <c r="A40" s="17">
        <f t="shared" si="0"/>
        <v>35</v>
      </c>
      <c r="B40" s="230"/>
      <c r="C40" s="212"/>
      <c r="D40" s="212"/>
      <c r="E40" s="50"/>
      <c r="F40" s="241"/>
      <c r="G40" s="120"/>
      <c r="H40" s="120"/>
      <c r="I40" s="120"/>
      <c r="J40" s="120"/>
      <c r="K40" s="120"/>
      <c r="L40" s="120"/>
    </row>
    <row r="41" spans="1:12" ht="24.95" customHeight="1" x14ac:dyDescent="0.2">
      <c r="A41" s="17">
        <f t="shared" si="0"/>
        <v>36</v>
      </c>
      <c r="B41" s="230"/>
      <c r="C41" s="212"/>
      <c r="D41" s="212"/>
      <c r="E41" s="50"/>
      <c r="F41" s="241"/>
      <c r="G41" s="120"/>
      <c r="H41" s="120"/>
      <c r="I41" s="120"/>
      <c r="J41" s="120"/>
      <c r="K41" s="120"/>
      <c r="L41" s="120"/>
    </row>
    <row r="42" spans="1:12" ht="24.95" customHeight="1" x14ac:dyDescent="0.2">
      <c r="A42" s="17">
        <f t="shared" si="0"/>
        <v>37</v>
      </c>
      <c r="B42" s="230"/>
      <c r="C42" s="212"/>
      <c r="D42" s="212"/>
      <c r="E42" s="50"/>
      <c r="F42" s="241"/>
      <c r="G42" s="120"/>
      <c r="H42" s="120"/>
      <c r="I42" s="120"/>
      <c r="J42" s="120"/>
      <c r="K42" s="120"/>
      <c r="L42" s="120"/>
    </row>
    <row r="43" spans="1:12" ht="24.95" customHeight="1" x14ac:dyDescent="0.2">
      <c r="A43" s="17">
        <f t="shared" si="0"/>
        <v>38</v>
      </c>
      <c r="B43" s="230"/>
      <c r="C43" s="212"/>
      <c r="D43" s="212"/>
      <c r="E43" s="50"/>
      <c r="F43" s="241"/>
      <c r="G43" s="120"/>
      <c r="H43" s="120"/>
      <c r="I43" s="120"/>
      <c r="J43" s="120"/>
      <c r="K43" s="120"/>
      <c r="L43" s="120"/>
    </row>
    <row r="44" spans="1:12" ht="24.95" customHeight="1" x14ac:dyDescent="0.2">
      <c r="A44" s="17">
        <f t="shared" si="0"/>
        <v>39</v>
      </c>
      <c r="B44" s="230"/>
      <c r="C44" s="212"/>
      <c r="D44" s="212"/>
      <c r="E44" s="50"/>
      <c r="F44" s="241"/>
      <c r="G44" s="120"/>
      <c r="H44" s="120"/>
      <c r="I44" s="120"/>
      <c r="J44" s="120"/>
      <c r="K44" s="120"/>
      <c r="L44" s="120"/>
    </row>
    <row r="45" spans="1:12" ht="24.95" customHeight="1" x14ac:dyDescent="0.2">
      <c r="A45" s="17">
        <f t="shared" si="0"/>
        <v>40</v>
      </c>
      <c r="B45" s="230"/>
      <c r="C45" s="212"/>
      <c r="D45" s="212"/>
      <c r="E45" s="50"/>
      <c r="F45" s="241"/>
      <c r="G45" s="120"/>
      <c r="H45" s="120"/>
      <c r="I45" s="120"/>
      <c r="J45" s="120"/>
      <c r="K45" s="120"/>
      <c r="L45" s="120"/>
    </row>
    <row r="46" spans="1:12" ht="24.95" customHeight="1" x14ac:dyDescent="0.2">
      <c r="A46" s="17">
        <f t="shared" si="0"/>
        <v>41</v>
      </c>
      <c r="B46" s="230"/>
      <c r="C46" s="212"/>
      <c r="D46" s="212"/>
      <c r="E46" s="50"/>
      <c r="F46" s="241"/>
      <c r="G46" s="120"/>
      <c r="H46" s="120"/>
      <c r="I46" s="120"/>
      <c r="J46" s="120"/>
      <c r="K46" s="120"/>
      <c r="L46" s="120"/>
    </row>
    <row r="47" spans="1:12" ht="24.95" customHeight="1" x14ac:dyDescent="0.2">
      <c r="A47" s="17">
        <f t="shared" si="0"/>
        <v>42</v>
      </c>
      <c r="B47" s="230"/>
      <c r="C47" s="212"/>
      <c r="D47" s="212"/>
      <c r="E47" s="50"/>
      <c r="F47" s="241"/>
      <c r="G47" s="120"/>
      <c r="H47" s="120"/>
      <c r="I47" s="120"/>
      <c r="J47" s="120"/>
      <c r="K47" s="120"/>
      <c r="L47" s="120"/>
    </row>
    <row r="48" spans="1:12" ht="24.95" customHeight="1" x14ac:dyDescent="0.2">
      <c r="A48" s="17">
        <f t="shared" si="0"/>
        <v>43</v>
      </c>
      <c r="B48" s="230"/>
      <c r="C48" s="212"/>
      <c r="D48" s="212"/>
      <c r="E48" s="50"/>
      <c r="F48" s="241"/>
      <c r="G48" s="120"/>
      <c r="H48" s="120"/>
      <c r="I48" s="120"/>
      <c r="J48" s="120"/>
      <c r="K48" s="120"/>
      <c r="L48" s="120"/>
    </row>
    <row r="49" spans="1:12" ht="24.95" customHeight="1" x14ac:dyDescent="0.2">
      <c r="A49" s="17">
        <f t="shared" si="0"/>
        <v>44</v>
      </c>
      <c r="B49" s="230"/>
      <c r="C49" s="212"/>
      <c r="D49" s="212"/>
      <c r="E49" s="50"/>
      <c r="F49" s="241"/>
      <c r="G49" s="120"/>
      <c r="H49" s="120"/>
      <c r="I49" s="120"/>
      <c r="J49" s="120"/>
      <c r="K49" s="120"/>
      <c r="L49" s="120"/>
    </row>
    <row r="50" spans="1:12" ht="24.95" customHeight="1" x14ac:dyDescent="0.2">
      <c r="A50" s="17">
        <f t="shared" si="0"/>
        <v>45</v>
      </c>
      <c r="B50" s="230"/>
      <c r="C50" s="212"/>
      <c r="D50" s="212"/>
      <c r="E50" s="50"/>
      <c r="F50" s="241"/>
      <c r="G50" s="120"/>
      <c r="H50" s="120"/>
      <c r="I50" s="120"/>
      <c r="J50" s="120"/>
      <c r="K50" s="120"/>
      <c r="L50" s="120"/>
    </row>
    <row r="51" spans="1:12" ht="24.95" customHeight="1" x14ac:dyDescent="0.2">
      <c r="A51" s="17">
        <f t="shared" si="0"/>
        <v>46</v>
      </c>
      <c r="B51" s="230"/>
      <c r="C51" s="212"/>
      <c r="D51" s="212"/>
      <c r="E51" s="50"/>
      <c r="F51" s="241"/>
      <c r="G51" s="120"/>
      <c r="H51" s="120"/>
      <c r="I51" s="120"/>
      <c r="J51" s="120"/>
      <c r="K51" s="120"/>
      <c r="L51" s="120"/>
    </row>
    <row r="52" spans="1:12" ht="24.95" customHeight="1" x14ac:dyDescent="0.2">
      <c r="A52" s="17">
        <f t="shared" si="0"/>
        <v>47</v>
      </c>
      <c r="B52" s="230"/>
      <c r="C52" s="212"/>
      <c r="D52" s="212"/>
      <c r="E52" s="50"/>
      <c r="F52" s="241"/>
      <c r="G52" s="120"/>
      <c r="H52" s="120"/>
      <c r="I52" s="120"/>
      <c r="J52" s="120"/>
      <c r="K52" s="120"/>
      <c r="L52" s="120"/>
    </row>
    <row r="53" spans="1:12" ht="24.95" customHeight="1" x14ac:dyDescent="0.2">
      <c r="A53" s="17">
        <f t="shared" si="0"/>
        <v>48</v>
      </c>
      <c r="B53" s="230"/>
      <c r="C53" s="212"/>
      <c r="D53" s="212"/>
      <c r="E53" s="50"/>
      <c r="F53" s="241"/>
      <c r="G53" s="120"/>
      <c r="H53" s="120"/>
      <c r="I53" s="120"/>
      <c r="J53" s="120"/>
      <c r="K53" s="120"/>
      <c r="L53" s="120"/>
    </row>
    <row r="54" spans="1:12" ht="24.95" customHeight="1" x14ac:dyDescent="0.2">
      <c r="A54" s="17">
        <f t="shared" si="0"/>
        <v>49</v>
      </c>
      <c r="B54" s="230"/>
      <c r="C54" s="212"/>
      <c r="D54" s="212"/>
      <c r="E54" s="50"/>
      <c r="F54" s="241"/>
      <c r="G54" s="120"/>
      <c r="H54" s="120"/>
      <c r="I54" s="120"/>
      <c r="J54" s="120"/>
      <c r="K54" s="120"/>
      <c r="L54" s="120"/>
    </row>
    <row r="55" spans="1:12" ht="24.95" customHeight="1" x14ac:dyDescent="0.2">
      <c r="A55" s="17">
        <f t="shared" si="0"/>
        <v>50</v>
      </c>
      <c r="B55" s="230"/>
      <c r="C55" s="212"/>
      <c r="D55" s="212"/>
      <c r="E55" s="50"/>
      <c r="F55" s="241"/>
      <c r="G55" s="120"/>
      <c r="H55" s="120"/>
      <c r="I55" s="120"/>
      <c r="J55" s="120"/>
      <c r="K55" s="120"/>
      <c r="L55" s="120"/>
    </row>
    <row r="56" spans="1:12" ht="24.95" customHeight="1" x14ac:dyDescent="0.2">
      <c r="A56" s="17">
        <f t="shared" si="0"/>
        <v>51</v>
      </c>
      <c r="B56" s="230"/>
      <c r="C56" s="212"/>
      <c r="D56" s="212"/>
      <c r="E56" s="50"/>
      <c r="F56" s="241"/>
      <c r="G56" s="120"/>
      <c r="H56" s="120"/>
      <c r="I56" s="120"/>
      <c r="J56" s="120"/>
      <c r="K56" s="120"/>
      <c r="L56" s="120"/>
    </row>
    <row r="57" spans="1:12" ht="24.95" customHeight="1" x14ac:dyDescent="0.2">
      <c r="A57" s="17">
        <f t="shared" si="0"/>
        <v>52</v>
      </c>
      <c r="B57" s="230"/>
      <c r="C57" s="212"/>
      <c r="D57" s="212"/>
      <c r="E57" s="50"/>
      <c r="F57" s="241"/>
      <c r="G57" s="120"/>
      <c r="H57" s="120"/>
      <c r="I57" s="120"/>
      <c r="J57" s="120"/>
      <c r="K57" s="120"/>
      <c r="L57" s="120"/>
    </row>
    <row r="58" spans="1:12" ht="24.95" customHeight="1" x14ac:dyDescent="0.2">
      <c r="A58" s="17">
        <f t="shared" si="0"/>
        <v>53</v>
      </c>
      <c r="B58" s="230"/>
      <c r="C58" s="212"/>
      <c r="D58" s="212"/>
      <c r="E58" s="50"/>
      <c r="F58" s="241"/>
      <c r="G58" s="120"/>
      <c r="H58" s="120"/>
      <c r="I58" s="120"/>
      <c r="J58" s="120"/>
      <c r="K58" s="120"/>
      <c r="L58" s="120"/>
    </row>
    <row r="59" spans="1:12" ht="24.95" customHeight="1" x14ac:dyDescent="0.2">
      <c r="A59" s="17">
        <f t="shared" si="0"/>
        <v>54</v>
      </c>
      <c r="B59" s="230"/>
      <c r="C59" s="212"/>
      <c r="D59" s="212"/>
      <c r="E59" s="50"/>
      <c r="F59" s="241"/>
      <c r="G59" s="120"/>
      <c r="H59" s="120"/>
      <c r="I59" s="120"/>
      <c r="J59" s="120"/>
      <c r="K59" s="120"/>
      <c r="L59" s="120"/>
    </row>
    <row r="60" spans="1:12" ht="24.95" customHeight="1" x14ac:dyDescent="0.2">
      <c r="A60" s="17">
        <f t="shared" si="0"/>
        <v>55</v>
      </c>
      <c r="B60" s="230"/>
      <c r="C60" s="212"/>
      <c r="D60" s="212"/>
      <c r="E60" s="50"/>
      <c r="F60" s="241"/>
      <c r="G60" s="120"/>
      <c r="H60" s="120"/>
      <c r="I60" s="120"/>
      <c r="J60" s="120"/>
      <c r="K60" s="120"/>
      <c r="L60" s="120"/>
    </row>
    <row r="61" spans="1:12" ht="24.95" customHeight="1" x14ac:dyDescent="0.2">
      <c r="A61" s="17">
        <f t="shared" si="0"/>
        <v>56</v>
      </c>
      <c r="B61" s="230"/>
      <c r="C61" s="212"/>
      <c r="D61" s="212"/>
      <c r="E61" s="50"/>
      <c r="F61" s="241"/>
      <c r="G61" s="120"/>
      <c r="H61" s="120"/>
      <c r="I61" s="120"/>
      <c r="J61" s="120"/>
      <c r="K61" s="120"/>
      <c r="L61" s="120"/>
    </row>
    <row r="62" spans="1:12" ht="24.95" customHeight="1" x14ac:dyDescent="0.2">
      <c r="A62" s="17">
        <f t="shared" si="0"/>
        <v>57</v>
      </c>
      <c r="B62" s="230"/>
      <c r="C62" s="212"/>
      <c r="D62" s="212"/>
      <c r="E62" s="50"/>
      <c r="F62" s="241"/>
      <c r="G62" s="120"/>
      <c r="H62" s="120"/>
      <c r="I62" s="120"/>
      <c r="J62" s="120"/>
      <c r="K62" s="120"/>
      <c r="L62" s="120"/>
    </row>
    <row r="63" spans="1:12" ht="24.95" customHeight="1" x14ac:dyDescent="0.2">
      <c r="A63" s="17">
        <f t="shared" si="0"/>
        <v>58</v>
      </c>
      <c r="B63" s="230"/>
      <c r="C63" s="212"/>
      <c r="D63" s="212"/>
      <c r="E63" s="50"/>
      <c r="F63" s="241"/>
      <c r="G63" s="120"/>
      <c r="H63" s="120"/>
      <c r="I63" s="120"/>
      <c r="J63" s="120"/>
      <c r="K63" s="120"/>
      <c r="L63" s="120"/>
    </row>
    <row r="64" spans="1:12" ht="24.95" customHeight="1" x14ac:dyDescent="0.2">
      <c r="A64" s="17">
        <f t="shared" si="0"/>
        <v>59</v>
      </c>
      <c r="B64" s="230"/>
      <c r="C64" s="212"/>
      <c r="D64" s="212"/>
      <c r="E64" s="50"/>
      <c r="F64" s="241"/>
      <c r="G64" s="120"/>
      <c r="H64" s="120"/>
      <c r="I64" s="120"/>
      <c r="J64" s="120"/>
      <c r="K64" s="120"/>
      <c r="L64" s="120"/>
    </row>
    <row r="65" spans="1:12" ht="24.95" customHeight="1" x14ac:dyDescent="0.2">
      <c r="A65" s="17">
        <f t="shared" si="0"/>
        <v>60</v>
      </c>
      <c r="B65" s="230"/>
      <c r="C65" s="212"/>
      <c r="D65" s="212"/>
      <c r="E65" s="50"/>
      <c r="F65" s="241"/>
      <c r="G65" s="120"/>
      <c r="H65" s="120"/>
      <c r="I65" s="120"/>
      <c r="J65" s="120"/>
      <c r="K65" s="120"/>
      <c r="L65" s="120"/>
    </row>
    <row r="66" spans="1:12" ht="24.95" customHeight="1" x14ac:dyDescent="0.2">
      <c r="A66" s="17">
        <f t="shared" si="0"/>
        <v>61</v>
      </c>
      <c r="B66" s="230"/>
      <c r="C66" s="212"/>
      <c r="D66" s="212"/>
      <c r="E66" s="50"/>
      <c r="F66" s="241"/>
      <c r="G66" s="120"/>
      <c r="H66" s="120"/>
      <c r="I66" s="120"/>
      <c r="J66" s="120"/>
      <c r="K66" s="120"/>
      <c r="L66" s="120"/>
    </row>
    <row r="67" spans="1:12" ht="24.95" customHeight="1" x14ac:dyDescent="0.2">
      <c r="A67" s="17">
        <f t="shared" si="0"/>
        <v>62</v>
      </c>
      <c r="B67" s="230"/>
      <c r="C67" s="212"/>
      <c r="D67" s="212"/>
      <c r="E67" s="50"/>
      <c r="F67" s="241"/>
      <c r="G67" s="120"/>
      <c r="H67" s="120"/>
      <c r="I67" s="120"/>
      <c r="J67" s="120"/>
      <c r="K67" s="120"/>
      <c r="L67" s="120"/>
    </row>
    <row r="68" spans="1:12" ht="24.95" customHeight="1" x14ac:dyDescent="0.2">
      <c r="A68" s="17">
        <f t="shared" si="0"/>
        <v>63</v>
      </c>
      <c r="B68" s="230"/>
      <c r="C68" s="212"/>
      <c r="D68" s="212"/>
      <c r="E68" s="50"/>
      <c r="F68" s="241"/>
      <c r="G68" s="120"/>
      <c r="H68" s="120"/>
      <c r="I68" s="120"/>
      <c r="J68" s="120"/>
      <c r="K68" s="120"/>
      <c r="L68" s="120"/>
    </row>
    <row r="69" spans="1:12" ht="24.95" customHeight="1" x14ac:dyDescent="0.2">
      <c r="A69" s="17">
        <f t="shared" si="0"/>
        <v>64</v>
      </c>
      <c r="B69" s="230"/>
      <c r="C69" s="212"/>
      <c r="D69" s="212"/>
      <c r="E69" s="50"/>
      <c r="F69" s="241"/>
      <c r="G69" s="120"/>
      <c r="H69" s="120"/>
      <c r="I69" s="120"/>
      <c r="J69" s="120"/>
      <c r="K69" s="120"/>
      <c r="L69" s="120"/>
    </row>
    <row r="70" spans="1:12" ht="24.95" customHeight="1" x14ac:dyDescent="0.2">
      <c r="A70" s="17">
        <f t="shared" si="0"/>
        <v>65</v>
      </c>
      <c r="B70" s="230"/>
      <c r="C70" s="212"/>
      <c r="D70" s="212"/>
      <c r="E70" s="50"/>
      <c r="F70" s="241"/>
      <c r="G70" s="120"/>
      <c r="H70" s="120"/>
      <c r="I70" s="120"/>
      <c r="J70" s="120"/>
      <c r="K70" s="120"/>
      <c r="L70" s="120"/>
    </row>
    <row r="71" spans="1:12" ht="24.95" customHeight="1" x14ac:dyDescent="0.2">
      <c r="A71" s="17">
        <f t="shared" ref="A71:A75" si="1">1+A70</f>
        <v>66</v>
      </c>
      <c r="B71" s="230"/>
      <c r="C71" s="212"/>
      <c r="D71" s="212"/>
      <c r="E71" s="50"/>
      <c r="F71" s="241"/>
      <c r="G71" s="120"/>
      <c r="H71" s="120"/>
      <c r="I71" s="120"/>
      <c r="J71" s="120"/>
      <c r="K71" s="120"/>
      <c r="L71" s="120"/>
    </row>
    <row r="72" spans="1:12" ht="24.95" customHeight="1" x14ac:dyDescent="0.2">
      <c r="A72" s="17">
        <f t="shared" si="1"/>
        <v>67</v>
      </c>
      <c r="B72" s="230"/>
      <c r="C72" s="212"/>
      <c r="D72" s="212"/>
      <c r="E72" s="50"/>
      <c r="F72" s="241"/>
      <c r="G72" s="120"/>
      <c r="H72" s="120"/>
      <c r="I72" s="120"/>
      <c r="J72" s="120"/>
      <c r="K72" s="120"/>
      <c r="L72" s="120"/>
    </row>
    <row r="73" spans="1:12" ht="24.95" customHeight="1" x14ac:dyDescent="0.2">
      <c r="A73" s="17">
        <f t="shared" si="1"/>
        <v>68</v>
      </c>
      <c r="B73" s="230"/>
      <c r="C73" s="212"/>
      <c r="D73" s="212"/>
      <c r="E73" s="50"/>
      <c r="F73" s="241"/>
      <c r="G73" s="120"/>
      <c r="H73" s="120"/>
      <c r="I73" s="120"/>
      <c r="J73" s="120"/>
      <c r="K73" s="120"/>
      <c r="L73" s="120"/>
    </row>
    <row r="74" spans="1:12" ht="24.95" customHeight="1" x14ac:dyDescent="0.2">
      <c r="A74" s="17">
        <f t="shared" si="1"/>
        <v>69</v>
      </c>
      <c r="B74" s="230"/>
      <c r="C74" s="212"/>
      <c r="D74" s="212"/>
      <c r="E74" s="50"/>
      <c r="F74" s="241"/>
      <c r="G74" s="120"/>
      <c r="H74" s="120"/>
      <c r="I74" s="120"/>
      <c r="J74" s="120"/>
      <c r="K74" s="120"/>
      <c r="L74" s="120"/>
    </row>
    <row r="75" spans="1:12" ht="24.95" customHeight="1" thickBot="1" x14ac:dyDescent="0.25">
      <c r="A75" s="19">
        <f t="shared" si="1"/>
        <v>70</v>
      </c>
      <c r="B75" s="264"/>
      <c r="C75" s="201"/>
      <c r="D75" s="201"/>
      <c r="E75" s="53"/>
      <c r="F75" s="244"/>
      <c r="G75" s="120"/>
      <c r="H75" s="120"/>
      <c r="I75" s="120"/>
      <c r="J75" s="120"/>
      <c r="K75" s="120"/>
      <c r="L75" s="120"/>
    </row>
    <row r="76" spans="1:12" ht="24.95" customHeight="1" thickTop="1" x14ac:dyDescent="0.2">
      <c r="A76" s="16">
        <v>71</v>
      </c>
      <c r="B76" s="266"/>
      <c r="C76" s="152"/>
      <c r="D76" s="152"/>
      <c r="E76" s="50"/>
      <c r="F76" s="240"/>
      <c r="G76" s="120"/>
      <c r="H76" s="120"/>
      <c r="I76" s="120"/>
      <c r="J76" s="120"/>
      <c r="K76" s="120"/>
      <c r="L76" s="120"/>
    </row>
    <row r="77" spans="1:12" ht="24.95" customHeight="1" x14ac:dyDescent="0.2">
      <c r="A77" s="16">
        <v>72</v>
      </c>
      <c r="B77" s="230"/>
      <c r="C77" s="212"/>
      <c r="D77" s="212"/>
      <c r="E77" s="50"/>
      <c r="F77" s="241"/>
      <c r="G77" s="120"/>
      <c r="H77" s="120"/>
      <c r="I77" s="120"/>
      <c r="J77" s="120"/>
      <c r="K77" s="120"/>
      <c r="L77" s="120"/>
    </row>
    <row r="78" spans="1:12" ht="24.95" customHeight="1" x14ac:dyDescent="0.2">
      <c r="A78" s="16">
        <v>73</v>
      </c>
      <c r="B78" s="230"/>
      <c r="C78" s="212"/>
      <c r="D78" s="212"/>
      <c r="E78" s="50"/>
      <c r="F78" s="241"/>
      <c r="G78" s="120"/>
      <c r="H78" s="120"/>
      <c r="I78" s="120"/>
      <c r="J78" s="120"/>
      <c r="K78" s="120"/>
      <c r="L78" s="120"/>
    </row>
    <row r="79" spans="1:12" ht="24.95" customHeight="1" x14ac:dyDescent="0.2">
      <c r="A79" s="16">
        <v>74</v>
      </c>
      <c r="B79" s="230"/>
      <c r="C79" s="212"/>
      <c r="D79" s="212"/>
      <c r="E79" s="50"/>
      <c r="F79" s="241"/>
      <c r="G79" s="120"/>
      <c r="H79" s="120"/>
      <c r="I79" s="120"/>
      <c r="J79" s="120"/>
      <c r="K79" s="120"/>
      <c r="L79" s="120"/>
    </row>
    <row r="80" spans="1:12" ht="24.95" customHeight="1" x14ac:dyDescent="0.2">
      <c r="A80" s="16">
        <v>75</v>
      </c>
      <c r="B80" s="230"/>
      <c r="C80" s="212"/>
      <c r="D80" s="212"/>
      <c r="E80" s="50"/>
      <c r="F80" s="241"/>
      <c r="G80" s="120"/>
      <c r="H80" s="120"/>
      <c r="I80" s="120"/>
      <c r="J80" s="120"/>
      <c r="K80" s="120"/>
      <c r="L80" s="120"/>
    </row>
    <row r="81" spans="1:12" ht="24.95" customHeight="1" x14ac:dyDescent="0.2">
      <c r="A81" s="16">
        <v>76</v>
      </c>
      <c r="B81" s="230"/>
      <c r="C81" s="212"/>
      <c r="D81" s="212"/>
      <c r="E81" s="50"/>
      <c r="F81" s="241"/>
      <c r="G81" s="120"/>
      <c r="H81" s="120"/>
      <c r="I81" s="120"/>
      <c r="J81" s="120"/>
      <c r="K81" s="120"/>
      <c r="L81" s="120"/>
    </row>
    <row r="82" spans="1:12" ht="24.95" customHeight="1" x14ac:dyDescent="0.2">
      <c r="A82" s="16">
        <v>77</v>
      </c>
      <c r="B82" s="230"/>
      <c r="C82" s="212"/>
      <c r="D82" s="212"/>
      <c r="E82" s="50"/>
      <c r="F82" s="241"/>
      <c r="G82" s="120"/>
      <c r="H82" s="120"/>
      <c r="I82" s="120"/>
      <c r="J82" s="120"/>
      <c r="K82" s="120"/>
      <c r="L82" s="120"/>
    </row>
    <row r="83" spans="1:12" ht="24.95" customHeight="1" x14ac:dyDescent="0.2">
      <c r="A83" s="16">
        <v>78</v>
      </c>
      <c r="B83" s="230"/>
      <c r="C83" s="212"/>
      <c r="D83" s="212"/>
      <c r="E83" s="50"/>
      <c r="F83" s="241"/>
      <c r="G83" s="120"/>
      <c r="H83" s="120"/>
      <c r="I83" s="120"/>
      <c r="J83" s="120"/>
      <c r="K83" s="120"/>
      <c r="L83" s="120"/>
    </row>
    <row r="84" spans="1:12" ht="24.95" customHeight="1" x14ac:dyDescent="0.2">
      <c r="A84" s="16">
        <v>79</v>
      </c>
      <c r="B84" s="230"/>
      <c r="C84" s="212"/>
      <c r="D84" s="212"/>
      <c r="E84" s="50"/>
      <c r="F84" s="241"/>
      <c r="G84" s="120"/>
      <c r="H84" s="120"/>
      <c r="I84" s="120"/>
      <c r="J84" s="120"/>
      <c r="K84" s="120"/>
      <c r="L84" s="120"/>
    </row>
    <row r="85" spans="1:12" ht="24.95" customHeight="1" x14ac:dyDescent="0.2">
      <c r="A85" s="16">
        <v>80</v>
      </c>
      <c r="B85" s="230"/>
      <c r="C85" s="212"/>
      <c r="D85" s="212"/>
      <c r="E85" s="50"/>
      <c r="F85" s="241"/>
      <c r="G85" s="120"/>
      <c r="H85" s="120"/>
      <c r="I85" s="120"/>
      <c r="J85" s="120"/>
      <c r="K85" s="120"/>
      <c r="L85" s="120"/>
    </row>
    <row r="86" spans="1:12" ht="24.95" customHeight="1" x14ac:dyDescent="0.2">
      <c r="A86" s="16">
        <v>81</v>
      </c>
      <c r="B86" s="230"/>
      <c r="C86" s="212"/>
      <c r="D86" s="212"/>
      <c r="E86" s="50"/>
      <c r="F86" s="241"/>
      <c r="G86" s="120"/>
      <c r="H86" s="120"/>
      <c r="I86" s="120"/>
      <c r="J86" s="120"/>
      <c r="K86" s="120"/>
      <c r="L86" s="120"/>
    </row>
    <row r="87" spans="1:12" ht="24.95" customHeight="1" x14ac:dyDescent="0.2">
      <c r="A87" s="16">
        <v>82</v>
      </c>
      <c r="B87" s="230"/>
      <c r="C87" s="212"/>
      <c r="D87" s="212"/>
      <c r="E87" s="50"/>
      <c r="F87" s="241"/>
      <c r="G87" s="120"/>
      <c r="H87" s="120"/>
      <c r="I87" s="120"/>
      <c r="J87" s="120"/>
      <c r="K87" s="120"/>
      <c r="L87" s="120"/>
    </row>
    <row r="88" spans="1:12" ht="24.95" customHeight="1" x14ac:dyDescent="0.2">
      <c r="A88" s="16">
        <v>83</v>
      </c>
      <c r="B88" s="230"/>
      <c r="C88" s="212"/>
      <c r="D88" s="212"/>
      <c r="E88" s="50"/>
      <c r="F88" s="241"/>
      <c r="G88" s="120"/>
      <c r="H88" s="120"/>
      <c r="I88" s="120"/>
      <c r="J88" s="120"/>
      <c r="K88" s="120"/>
      <c r="L88" s="120"/>
    </row>
    <row r="89" spans="1:12" ht="24.95" customHeight="1" x14ac:dyDescent="0.2">
      <c r="A89" s="16">
        <v>84</v>
      </c>
      <c r="B89" s="230"/>
      <c r="C89" s="212"/>
      <c r="D89" s="212"/>
      <c r="E89" s="50"/>
      <c r="F89" s="241"/>
      <c r="G89" s="120"/>
      <c r="H89" s="120"/>
      <c r="I89" s="120"/>
      <c r="J89" s="120"/>
      <c r="K89" s="120"/>
      <c r="L89" s="120"/>
    </row>
    <row r="90" spans="1:12" ht="24.95" customHeight="1" x14ac:dyDescent="0.2">
      <c r="A90" s="16">
        <v>85</v>
      </c>
      <c r="B90" s="230"/>
      <c r="C90" s="212"/>
      <c r="D90" s="212"/>
      <c r="E90" s="50"/>
      <c r="F90" s="241"/>
      <c r="G90" s="120"/>
      <c r="H90" s="120"/>
      <c r="I90" s="120"/>
      <c r="J90" s="120"/>
      <c r="K90" s="120"/>
      <c r="L90" s="120"/>
    </row>
    <row r="91" spans="1:12" ht="24.95" customHeight="1" x14ac:dyDescent="0.2">
      <c r="A91" s="16">
        <v>86</v>
      </c>
      <c r="B91" s="230"/>
      <c r="C91" s="212"/>
      <c r="D91" s="212"/>
      <c r="E91" s="50"/>
      <c r="F91" s="241"/>
      <c r="G91" s="120"/>
      <c r="H91" s="120"/>
      <c r="I91" s="120"/>
      <c r="J91" s="120"/>
      <c r="K91" s="120"/>
      <c r="L91" s="120"/>
    </row>
    <row r="92" spans="1:12" ht="24.95" customHeight="1" x14ac:dyDescent="0.2">
      <c r="A92" s="16">
        <v>87</v>
      </c>
      <c r="B92" s="230"/>
      <c r="C92" s="212"/>
      <c r="D92" s="212"/>
      <c r="E92" s="50"/>
      <c r="F92" s="241"/>
      <c r="G92" s="120"/>
      <c r="H92" s="120"/>
      <c r="I92" s="120"/>
      <c r="J92" s="120"/>
      <c r="K92" s="120"/>
      <c r="L92" s="120"/>
    </row>
    <row r="93" spans="1:12" ht="24.95" customHeight="1" x14ac:dyDescent="0.2">
      <c r="A93" s="16">
        <v>88</v>
      </c>
      <c r="B93" s="230"/>
      <c r="C93" s="212"/>
      <c r="D93" s="212"/>
      <c r="E93" s="50"/>
      <c r="F93" s="241"/>
      <c r="G93" s="120"/>
      <c r="H93" s="120"/>
      <c r="I93" s="120"/>
      <c r="J93" s="120"/>
      <c r="K93" s="120"/>
      <c r="L93" s="120"/>
    </row>
    <row r="94" spans="1:12" ht="24.95" customHeight="1" x14ac:dyDescent="0.2">
      <c r="A94" s="16">
        <v>89</v>
      </c>
      <c r="B94" s="230"/>
      <c r="C94" s="212"/>
      <c r="D94" s="212"/>
      <c r="E94" s="50"/>
      <c r="F94" s="241"/>
      <c r="G94" s="120"/>
      <c r="H94" s="120"/>
      <c r="I94" s="120"/>
      <c r="J94" s="120"/>
      <c r="K94" s="120"/>
      <c r="L94" s="120"/>
    </row>
    <row r="95" spans="1:12" ht="24.95" customHeight="1" x14ac:dyDescent="0.2">
      <c r="A95" s="16">
        <v>90</v>
      </c>
      <c r="B95" s="230"/>
      <c r="C95" s="212"/>
      <c r="D95" s="212"/>
      <c r="E95" s="50"/>
      <c r="F95" s="241"/>
      <c r="G95" s="120"/>
      <c r="H95" s="120"/>
      <c r="I95" s="120"/>
      <c r="J95" s="120"/>
      <c r="K95" s="120"/>
      <c r="L95" s="120"/>
    </row>
    <row r="96" spans="1:12" ht="24.95" customHeight="1" x14ac:dyDescent="0.2">
      <c r="A96" s="16">
        <v>91</v>
      </c>
      <c r="B96" s="231"/>
      <c r="C96" s="212"/>
      <c r="D96" s="212"/>
      <c r="E96" s="50"/>
      <c r="F96" s="241"/>
      <c r="G96" s="120"/>
      <c r="H96" s="120"/>
      <c r="I96" s="120"/>
      <c r="J96" s="120"/>
      <c r="K96" s="120"/>
      <c r="L96" s="120"/>
    </row>
    <row r="97" spans="1:12" ht="24.95" customHeight="1" x14ac:dyDescent="0.2">
      <c r="A97" s="16">
        <v>92</v>
      </c>
      <c r="B97" s="231"/>
      <c r="C97" s="212"/>
      <c r="D97" s="212"/>
      <c r="E97" s="50"/>
      <c r="F97" s="241"/>
      <c r="G97" s="120"/>
      <c r="H97" s="120"/>
      <c r="I97" s="120"/>
      <c r="J97" s="120"/>
      <c r="K97" s="120"/>
      <c r="L97" s="120"/>
    </row>
    <row r="98" spans="1:12" ht="24.95" customHeight="1" x14ac:dyDescent="0.2">
      <c r="A98" s="16">
        <v>93</v>
      </c>
      <c r="B98" s="231"/>
      <c r="C98" s="212"/>
      <c r="D98" s="212"/>
      <c r="E98" s="50"/>
      <c r="F98" s="241"/>
      <c r="G98" s="120"/>
      <c r="H98" s="120"/>
      <c r="I98" s="120"/>
      <c r="J98" s="120"/>
      <c r="K98" s="120"/>
      <c r="L98" s="120"/>
    </row>
    <row r="99" spans="1:12" ht="24.95" customHeight="1" x14ac:dyDescent="0.2">
      <c r="A99" s="16">
        <v>94</v>
      </c>
      <c r="B99" s="231"/>
      <c r="C99" s="212"/>
      <c r="D99" s="212"/>
      <c r="E99" s="50"/>
      <c r="F99" s="241"/>
      <c r="G99" s="120"/>
      <c r="H99" s="120"/>
      <c r="I99" s="120"/>
      <c r="J99" s="120"/>
      <c r="K99" s="120"/>
      <c r="L99" s="120"/>
    </row>
    <row r="100" spans="1:12" ht="24.95" customHeight="1" x14ac:dyDescent="0.2">
      <c r="A100" s="16">
        <v>95</v>
      </c>
      <c r="B100" s="231"/>
      <c r="C100" s="212"/>
      <c r="D100" s="212"/>
      <c r="E100" s="50"/>
      <c r="F100" s="241"/>
      <c r="G100" s="120"/>
      <c r="H100" s="120"/>
      <c r="I100" s="120"/>
      <c r="J100" s="120"/>
      <c r="K100" s="120"/>
      <c r="L100" s="120"/>
    </row>
    <row r="101" spans="1:12" ht="24.95" customHeight="1" x14ac:dyDescent="0.2">
      <c r="A101" s="16">
        <v>96</v>
      </c>
      <c r="B101" s="231"/>
      <c r="C101" s="212"/>
      <c r="D101" s="212"/>
      <c r="E101" s="50"/>
      <c r="F101" s="241"/>
      <c r="G101" s="120"/>
      <c r="H101" s="120"/>
      <c r="I101" s="120"/>
      <c r="J101" s="120"/>
      <c r="K101" s="120"/>
      <c r="L101" s="120"/>
    </row>
    <row r="102" spans="1:12" ht="24.95" customHeight="1" x14ac:dyDescent="0.2">
      <c r="A102" s="16">
        <v>97</v>
      </c>
      <c r="B102" s="231"/>
      <c r="C102" s="212"/>
      <c r="D102" s="212"/>
      <c r="E102" s="50"/>
      <c r="F102" s="241"/>
      <c r="G102" s="120"/>
      <c r="H102" s="120"/>
      <c r="I102" s="120"/>
      <c r="J102" s="120"/>
      <c r="K102" s="120"/>
      <c r="L102" s="120"/>
    </row>
    <row r="103" spans="1:12" ht="24.95" customHeight="1" x14ac:dyDescent="0.2">
      <c r="A103" s="16">
        <v>98</v>
      </c>
      <c r="B103" s="231"/>
      <c r="C103" s="212"/>
      <c r="D103" s="212"/>
      <c r="E103" s="50"/>
      <c r="F103" s="241"/>
      <c r="G103" s="120"/>
      <c r="H103" s="120"/>
      <c r="I103" s="120"/>
      <c r="J103" s="120"/>
      <c r="K103" s="120"/>
      <c r="L103" s="120"/>
    </row>
    <row r="104" spans="1:12" ht="24.95" customHeight="1" x14ac:dyDescent="0.2">
      <c r="A104" s="16">
        <v>99</v>
      </c>
      <c r="B104" s="231"/>
      <c r="C104" s="212"/>
      <c r="D104" s="212"/>
      <c r="E104" s="50"/>
      <c r="F104" s="241"/>
      <c r="G104" s="120"/>
      <c r="H104" s="120"/>
      <c r="I104" s="120"/>
      <c r="J104" s="120"/>
      <c r="K104" s="120"/>
      <c r="L104" s="120"/>
    </row>
    <row r="105" spans="1:12" ht="24.95" customHeight="1" x14ac:dyDescent="0.2">
      <c r="A105" s="16">
        <v>100</v>
      </c>
      <c r="B105" s="231"/>
      <c r="C105" s="212"/>
      <c r="D105" s="212"/>
      <c r="E105" s="50"/>
      <c r="F105" s="241"/>
      <c r="G105" s="120"/>
      <c r="H105" s="120"/>
      <c r="I105" s="120"/>
      <c r="J105" s="120"/>
      <c r="K105" s="120"/>
      <c r="L105" s="120"/>
    </row>
    <row r="106" spans="1:12" ht="24.95" customHeight="1" x14ac:dyDescent="0.2">
      <c r="A106" s="16">
        <v>101</v>
      </c>
      <c r="B106" s="231"/>
      <c r="C106" s="212"/>
      <c r="D106" s="212"/>
      <c r="E106" s="50"/>
      <c r="F106" s="241"/>
      <c r="G106" s="120"/>
      <c r="H106" s="120"/>
      <c r="I106" s="120"/>
      <c r="J106" s="120"/>
      <c r="K106" s="120"/>
      <c r="L106" s="120"/>
    </row>
    <row r="107" spans="1:12" ht="24.95" customHeight="1" x14ac:dyDescent="0.2">
      <c r="A107" s="16">
        <v>102</v>
      </c>
      <c r="B107" s="231"/>
      <c r="C107" s="212"/>
      <c r="D107" s="212"/>
      <c r="E107" s="50"/>
      <c r="F107" s="241"/>
      <c r="G107" s="120"/>
      <c r="H107" s="120"/>
      <c r="I107" s="120"/>
      <c r="J107" s="120"/>
      <c r="K107" s="120"/>
      <c r="L107" s="120"/>
    </row>
    <row r="108" spans="1:12" ht="24.95" customHeight="1" x14ac:dyDescent="0.2">
      <c r="A108" s="16">
        <v>103</v>
      </c>
      <c r="B108" s="231"/>
      <c r="C108" s="212"/>
      <c r="D108" s="212"/>
      <c r="E108" s="50"/>
      <c r="F108" s="241"/>
      <c r="G108" s="120"/>
      <c r="H108" s="120"/>
      <c r="I108" s="120"/>
      <c r="J108" s="120"/>
      <c r="K108" s="120"/>
      <c r="L108" s="120"/>
    </row>
    <row r="109" spans="1:12" ht="24.95" customHeight="1" x14ac:dyDescent="0.2">
      <c r="A109" s="16">
        <v>104</v>
      </c>
      <c r="B109" s="231"/>
      <c r="C109" s="212"/>
      <c r="D109" s="212"/>
      <c r="E109" s="50"/>
      <c r="F109" s="241"/>
      <c r="G109" s="120"/>
      <c r="H109" s="120"/>
      <c r="I109" s="120"/>
      <c r="J109" s="120"/>
      <c r="K109" s="120"/>
      <c r="L109" s="120"/>
    </row>
    <row r="110" spans="1:12" ht="24.95" customHeight="1" x14ac:dyDescent="0.2">
      <c r="A110" s="16">
        <v>105</v>
      </c>
      <c r="B110" s="231"/>
      <c r="C110" s="212"/>
      <c r="D110" s="212"/>
      <c r="E110" s="50"/>
      <c r="F110" s="241"/>
      <c r="G110" s="120"/>
      <c r="H110" s="120"/>
      <c r="I110" s="120"/>
      <c r="J110" s="120"/>
      <c r="K110" s="120"/>
      <c r="L110" s="120"/>
    </row>
    <row r="111" spans="1:12" ht="24.95" customHeight="1" x14ac:dyDescent="0.2">
      <c r="A111" s="16">
        <v>106</v>
      </c>
      <c r="B111" s="231"/>
      <c r="C111" s="212"/>
      <c r="D111" s="212"/>
      <c r="E111" s="50"/>
      <c r="F111" s="241"/>
      <c r="G111" s="120"/>
      <c r="H111" s="120"/>
      <c r="I111" s="120"/>
      <c r="J111" s="120"/>
      <c r="K111" s="120"/>
      <c r="L111" s="120"/>
    </row>
    <row r="112" spans="1:12" ht="24.95" customHeight="1" x14ac:dyDescent="0.2">
      <c r="A112" s="16">
        <v>107</v>
      </c>
      <c r="B112" s="231"/>
      <c r="C112" s="212"/>
      <c r="D112" s="212"/>
      <c r="E112" s="50"/>
      <c r="F112" s="241"/>
      <c r="G112" s="120"/>
      <c r="H112" s="120"/>
      <c r="I112" s="120"/>
      <c r="J112" s="120"/>
      <c r="K112" s="120"/>
      <c r="L112" s="120"/>
    </row>
    <row r="113" spans="1:12" ht="24.95" customHeight="1" x14ac:dyDescent="0.2">
      <c r="A113" s="16">
        <v>108</v>
      </c>
      <c r="B113" s="231"/>
      <c r="C113" s="212"/>
      <c r="D113" s="212"/>
      <c r="E113" s="50"/>
      <c r="F113" s="241"/>
      <c r="G113" s="120"/>
      <c r="H113" s="120"/>
      <c r="I113" s="120"/>
      <c r="J113" s="120"/>
      <c r="K113" s="120"/>
      <c r="L113" s="120"/>
    </row>
    <row r="114" spans="1:12" ht="24.95" customHeight="1" x14ac:dyDescent="0.2">
      <c r="A114" s="16">
        <v>109</v>
      </c>
      <c r="B114" s="231"/>
      <c r="C114" s="212"/>
      <c r="D114" s="212"/>
      <c r="E114" s="50"/>
      <c r="F114" s="241"/>
      <c r="G114" s="120"/>
      <c r="H114" s="120"/>
      <c r="I114" s="120"/>
      <c r="J114" s="120"/>
      <c r="K114" s="120"/>
      <c r="L114" s="120"/>
    </row>
    <row r="115" spans="1:12" ht="24.95" customHeight="1" x14ac:dyDescent="0.2">
      <c r="A115" s="16">
        <v>110</v>
      </c>
      <c r="B115" s="231"/>
      <c r="C115" s="212"/>
      <c r="D115" s="212"/>
      <c r="E115" s="50"/>
      <c r="F115" s="241"/>
      <c r="G115" s="120"/>
      <c r="H115" s="120"/>
      <c r="I115" s="120"/>
      <c r="J115" s="120"/>
      <c r="K115" s="120"/>
      <c r="L115" s="120"/>
    </row>
    <row r="116" spans="1:12" ht="24.95" customHeight="1" x14ac:dyDescent="0.2">
      <c r="A116" s="16">
        <v>111</v>
      </c>
      <c r="B116" s="231"/>
      <c r="C116" s="212"/>
      <c r="D116" s="212"/>
      <c r="E116" s="50"/>
      <c r="F116" s="241"/>
      <c r="G116" s="120"/>
      <c r="H116" s="120"/>
      <c r="I116" s="120"/>
      <c r="J116" s="120"/>
      <c r="K116" s="120"/>
      <c r="L116" s="120"/>
    </row>
    <row r="117" spans="1:12" ht="24.95" customHeight="1" x14ac:dyDescent="0.2">
      <c r="A117" s="16">
        <v>112</v>
      </c>
      <c r="B117" s="231"/>
      <c r="C117" s="212"/>
      <c r="D117" s="212"/>
      <c r="E117" s="50"/>
      <c r="F117" s="241"/>
      <c r="G117" s="120"/>
      <c r="H117" s="120"/>
      <c r="I117" s="120"/>
      <c r="J117" s="120"/>
      <c r="K117" s="120"/>
      <c r="L117" s="120"/>
    </row>
    <row r="118" spans="1:12" ht="24.95" customHeight="1" x14ac:dyDescent="0.2">
      <c r="A118" s="16">
        <v>113</v>
      </c>
      <c r="B118" s="231"/>
      <c r="C118" s="212"/>
      <c r="D118" s="212"/>
      <c r="E118" s="50"/>
      <c r="F118" s="241"/>
      <c r="G118" s="120"/>
      <c r="H118" s="120"/>
      <c r="I118" s="120"/>
      <c r="J118" s="120"/>
      <c r="K118" s="120"/>
      <c r="L118" s="120"/>
    </row>
    <row r="119" spans="1:12" ht="24.95" customHeight="1" x14ac:dyDescent="0.2">
      <c r="A119" s="16">
        <v>114</v>
      </c>
      <c r="B119" s="231"/>
      <c r="C119" s="212"/>
      <c r="D119" s="212"/>
      <c r="E119" s="50"/>
      <c r="F119" s="241"/>
      <c r="G119" s="120"/>
      <c r="H119" s="120"/>
      <c r="I119" s="120"/>
      <c r="J119" s="120"/>
      <c r="K119" s="120"/>
      <c r="L119" s="120"/>
    </row>
    <row r="120" spans="1:12" ht="24.95" customHeight="1" x14ac:dyDescent="0.2">
      <c r="A120" s="16">
        <v>115</v>
      </c>
      <c r="B120" s="231"/>
      <c r="C120" s="212"/>
      <c r="D120" s="212"/>
      <c r="E120" s="50"/>
      <c r="F120" s="241"/>
      <c r="G120" s="120"/>
      <c r="H120" s="120"/>
      <c r="I120" s="120"/>
      <c r="J120" s="120"/>
      <c r="K120" s="120"/>
      <c r="L120" s="120"/>
    </row>
    <row r="121" spans="1:12" ht="24.95" customHeight="1" x14ac:dyDescent="0.2">
      <c r="A121" s="16">
        <v>116</v>
      </c>
      <c r="B121" s="231"/>
      <c r="C121" s="212"/>
      <c r="D121" s="212"/>
      <c r="E121" s="50"/>
      <c r="F121" s="241"/>
      <c r="G121" s="120"/>
      <c r="H121" s="120"/>
      <c r="I121" s="120"/>
      <c r="J121" s="120"/>
      <c r="K121" s="120"/>
      <c r="L121" s="120"/>
    </row>
    <row r="122" spans="1:12" ht="24.95" customHeight="1" x14ac:dyDescent="0.2">
      <c r="A122" s="16">
        <v>117</v>
      </c>
      <c r="B122" s="231"/>
      <c r="C122" s="212"/>
      <c r="D122" s="212"/>
      <c r="E122" s="50"/>
      <c r="F122" s="241"/>
      <c r="G122" s="120"/>
      <c r="H122" s="120"/>
      <c r="I122" s="120"/>
      <c r="J122" s="120"/>
      <c r="K122" s="120"/>
      <c r="L122" s="120"/>
    </row>
    <row r="123" spans="1:12" ht="24.95" customHeight="1" x14ac:dyDescent="0.2">
      <c r="A123" s="16">
        <v>118</v>
      </c>
      <c r="B123" s="231"/>
      <c r="C123" s="212"/>
      <c r="D123" s="212"/>
      <c r="E123" s="50"/>
      <c r="F123" s="241"/>
      <c r="G123" s="120"/>
      <c r="H123" s="120"/>
      <c r="I123" s="120"/>
      <c r="J123" s="120"/>
      <c r="K123" s="120"/>
      <c r="L123" s="120"/>
    </row>
    <row r="124" spans="1:12" ht="24.95" customHeight="1" x14ac:dyDescent="0.2">
      <c r="A124" s="16">
        <v>119</v>
      </c>
      <c r="B124" s="231"/>
      <c r="C124" s="212"/>
      <c r="D124" s="212"/>
      <c r="E124" s="50"/>
      <c r="F124" s="241"/>
      <c r="G124" s="120"/>
      <c r="H124" s="120"/>
      <c r="I124" s="120"/>
      <c r="J124" s="120"/>
      <c r="K124" s="120"/>
      <c r="L124" s="120"/>
    </row>
    <row r="125" spans="1:12" ht="24.95" customHeight="1" x14ac:dyDescent="0.2">
      <c r="A125" s="16">
        <v>120</v>
      </c>
      <c r="B125" s="231"/>
      <c r="C125" s="212"/>
      <c r="D125" s="212"/>
      <c r="E125" s="50"/>
      <c r="F125" s="241"/>
      <c r="G125" s="120"/>
      <c r="H125" s="120"/>
      <c r="I125" s="120"/>
      <c r="J125" s="120"/>
      <c r="K125" s="120"/>
      <c r="L125" s="120"/>
    </row>
    <row r="126" spans="1:12" ht="24.95" customHeight="1" x14ac:dyDescent="0.2">
      <c r="A126" s="16">
        <v>121</v>
      </c>
      <c r="B126" s="231"/>
      <c r="C126" s="212"/>
      <c r="D126" s="212"/>
      <c r="E126" s="50"/>
      <c r="F126" s="241"/>
      <c r="G126" s="120"/>
      <c r="H126" s="120"/>
      <c r="I126" s="120"/>
      <c r="J126" s="120"/>
      <c r="K126" s="120"/>
      <c r="L126" s="120"/>
    </row>
    <row r="127" spans="1:12" ht="24.95" customHeight="1" x14ac:dyDescent="0.2">
      <c r="A127" s="16">
        <v>122</v>
      </c>
      <c r="B127" s="231"/>
      <c r="C127" s="212"/>
      <c r="D127" s="212"/>
      <c r="E127" s="50"/>
      <c r="F127" s="241"/>
      <c r="G127" s="120"/>
      <c r="H127" s="120"/>
      <c r="I127" s="120"/>
      <c r="J127" s="120"/>
      <c r="K127" s="120"/>
      <c r="L127" s="120"/>
    </row>
    <row r="128" spans="1:12" ht="24.95" customHeight="1" x14ac:dyDescent="0.2">
      <c r="A128" s="16">
        <v>123</v>
      </c>
      <c r="B128" s="231"/>
      <c r="C128" s="212"/>
      <c r="D128" s="212"/>
      <c r="E128" s="50"/>
      <c r="F128" s="241"/>
      <c r="G128" s="120"/>
      <c r="H128" s="120"/>
      <c r="I128" s="120"/>
      <c r="J128" s="120"/>
      <c r="K128" s="120"/>
      <c r="L128" s="120"/>
    </row>
    <row r="129" spans="1:12" ht="24.95" customHeight="1" x14ac:dyDescent="0.2">
      <c r="A129" s="16">
        <v>124</v>
      </c>
      <c r="B129" s="231"/>
      <c r="C129" s="212"/>
      <c r="D129" s="212"/>
      <c r="E129" s="50"/>
      <c r="F129" s="241"/>
      <c r="G129" s="120"/>
      <c r="H129" s="120"/>
      <c r="I129" s="120"/>
      <c r="J129" s="120"/>
      <c r="K129" s="120"/>
      <c r="L129" s="120"/>
    </row>
    <row r="130" spans="1:12" ht="24.95" customHeight="1" x14ac:dyDescent="0.2">
      <c r="A130" s="16">
        <v>125</v>
      </c>
      <c r="B130" s="231"/>
      <c r="C130" s="212"/>
      <c r="D130" s="212"/>
      <c r="E130" s="50"/>
      <c r="F130" s="241"/>
      <c r="G130" s="120"/>
      <c r="H130" s="120"/>
      <c r="I130" s="120"/>
      <c r="J130" s="120"/>
      <c r="K130" s="120"/>
      <c r="L130" s="120"/>
    </row>
    <row r="131" spans="1:12" ht="24.95" customHeight="1" x14ac:dyDescent="0.2">
      <c r="A131" s="16">
        <v>126</v>
      </c>
      <c r="B131" s="231"/>
      <c r="C131" s="212"/>
      <c r="D131" s="212"/>
      <c r="E131" s="50"/>
      <c r="F131" s="241"/>
      <c r="G131" s="120"/>
      <c r="H131" s="120"/>
      <c r="I131" s="120"/>
      <c r="J131" s="120"/>
      <c r="K131" s="120"/>
      <c r="L131" s="120"/>
    </row>
    <row r="132" spans="1:12" ht="24.95" customHeight="1" x14ac:dyDescent="0.2">
      <c r="A132" s="16">
        <v>127</v>
      </c>
      <c r="B132" s="231"/>
      <c r="C132" s="212"/>
      <c r="D132" s="212"/>
      <c r="E132" s="50"/>
      <c r="F132" s="241"/>
      <c r="G132" s="120"/>
      <c r="H132" s="120"/>
      <c r="I132" s="120"/>
      <c r="J132" s="120"/>
      <c r="K132" s="120"/>
      <c r="L132" s="120"/>
    </row>
    <row r="133" spans="1:12" ht="24.95" customHeight="1" x14ac:dyDescent="0.2">
      <c r="A133" s="16">
        <v>128</v>
      </c>
      <c r="B133" s="231"/>
      <c r="C133" s="212"/>
      <c r="D133" s="212"/>
      <c r="E133" s="50"/>
      <c r="F133" s="241"/>
      <c r="G133" s="120"/>
      <c r="H133" s="120"/>
      <c r="I133" s="120"/>
      <c r="J133" s="120"/>
      <c r="K133" s="120"/>
      <c r="L133" s="120"/>
    </row>
    <row r="134" spans="1:12" ht="24.95" customHeight="1" x14ac:dyDescent="0.2">
      <c r="A134" s="16">
        <v>129</v>
      </c>
      <c r="B134" s="231"/>
      <c r="C134" s="212"/>
      <c r="D134" s="212"/>
      <c r="E134" s="50"/>
      <c r="F134" s="241"/>
      <c r="G134" s="120"/>
      <c r="H134" s="120"/>
      <c r="I134" s="120"/>
      <c r="J134" s="120"/>
      <c r="K134" s="120"/>
      <c r="L134" s="120"/>
    </row>
    <row r="135" spans="1:12" ht="24.95" customHeight="1" x14ac:dyDescent="0.2">
      <c r="A135" s="16">
        <v>130</v>
      </c>
      <c r="B135" s="231"/>
      <c r="C135" s="212"/>
      <c r="D135" s="212"/>
      <c r="E135" s="50"/>
      <c r="F135" s="241"/>
      <c r="G135" s="120"/>
      <c r="H135" s="120"/>
      <c r="I135" s="120"/>
      <c r="J135" s="120"/>
      <c r="K135" s="120"/>
      <c r="L135" s="120"/>
    </row>
    <row r="136" spans="1:12" ht="24.95" customHeight="1" x14ac:dyDescent="0.2">
      <c r="A136" s="16">
        <v>131</v>
      </c>
      <c r="B136" s="231"/>
      <c r="C136" s="212"/>
      <c r="D136" s="212"/>
      <c r="E136" s="50"/>
      <c r="F136" s="241"/>
      <c r="G136" s="120"/>
      <c r="H136" s="120"/>
      <c r="I136" s="120"/>
      <c r="J136" s="120"/>
      <c r="K136" s="120"/>
      <c r="L136" s="120"/>
    </row>
    <row r="137" spans="1:12" ht="24.95" customHeight="1" x14ac:dyDescent="0.2">
      <c r="A137" s="16">
        <v>132</v>
      </c>
      <c r="B137" s="231"/>
      <c r="C137" s="212"/>
      <c r="D137" s="212"/>
      <c r="E137" s="50"/>
      <c r="F137" s="241"/>
      <c r="G137" s="120"/>
      <c r="H137" s="120"/>
      <c r="I137" s="120"/>
      <c r="J137" s="120"/>
      <c r="K137" s="120"/>
      <c r="L137" s="120"/>
    </row>
    <row r="138" spans="1:12" ht="24.95" customHeight="1" x14ac:dyDescent="0.2">
      <c r="A138" s="16">
        <v>133</v>
      </c>
      <c r="B138" s="231"/>
      <c r="C138" s="212"/>
      <c r="D138" s="212"/>
      <c r="E138" s="50"/>
      <c r="F138" s="241"/>
      <c r="G138" s="120"/>
      <c r="H138" s="120"/>
      <c r="I138" s="120"/>
      <c r="J138" s="120"/>
      <c r="K138" s="120"/>
      <c r="L138" s="120"/>
    </row>
    <row r="139" spans="1:12" ht="24.95" customHeight="1" x14ac:dyDescent="0.2">
      <c r="A139" s="16">
        <v>134</v>
      </c>
      <c r="B139" s="231"/>
      <c r="C139" s="212"/>
      <c r="D139" s="212"/>
      <c r="E139" s="50"/>
      <c r="F139" s="241"/>
      <c r="G139" s="120"/>
      <c r="H139" s="120"/>
      <c r="I139" s="120"/>
      <c r="J139" s="120"/>
      <c r="K139" s="120"/>
      <c r="L139" s="120"/>
    </row>
    <row r="140" spans="1:12" ht="24.95" customHeight="1" x14ac:dyDescent="0.2">
      <c r="A140" s="16">
        <v>135</v>
      </c>
      <c r="B140" s="231"/>
      <c r="C140" s="212"/>
      <c r="D140" s="212"/>
      <c r="E140" s="50"/>
      <c r="F140" s="241"/>
      <c r="G140" s="120"/>
      <c r="H140" s="120"/>
      <c r="I140" s="120"/>
      <c r="J140" s="120"/>
      <c r="K140" s="120"/>
      <c r="L140" s="120"/>
    </row>
    <row r="141" spans="1:12" ht="24.95" customHeight="1" x14ac:dyDescent="0.2">
      <c r="A141" s="16">
        <v>136</v>
      </c>
      <c r="B141" s="231"/>
      <c r="C141" s="212"/>
      <c r="D141" s="212"/>
      <c r="E141" s="50"/>
      <c r="F141" s="241"/>
      <c r="G141" s="120"/>
      <c r="H141" s="120"/>
      <c r="I141" s="120"/>
      <c r="J141" s="120"/>
      <c r="K141" s="120"/>
      <c r="L141" s="120"/>
    </row>
    <row r="142" spans="1:12" ht="24.95" customHeight="1" x14ac:dyDescent="0.2">
      <c r="A142" s="16">
        <v>137</v>
      </c>
      <c r="B142" s="231"/>
      <c r="C142" s="212"/>
      <c r="D142" s="212"/>
      <c r="E142" s="50"/>
      <c r="F142" s="241"/>
      <c r="G142" s="120"/>
      <c r="H142" s="120"/>
      <c r="I142" s="120"/>
      <c r="J142" s="120"/>
      <c r="K142" s="120"/>
      <c r="L142" s="120"/>
    </row>
    <row r="143" spans="1:12" ht="24.95" customHeight="1" x14ac:dyDescent="0.2">
      <c r="A143" s="16">
        <v>138</v>
      </c>
      <c r="B143" s="231"/>
      <c r="C143" s="212"/>
      <c r="D143" s="212"/>
      <c r="E143" s="50"/>
      <c r="F143" s="241"/>
      <c r="G143" s="120"/>
      <c r="H143" s="120"/>
      <c r="I143" s="120"/>
      <c r="J143" s="120"/>
      <c r="K143" s="120"/>
      <c r="L143" s="120"/>
    </row>
    <row r="144" spans="1:12" ht="24.95" customHeight="1" x14ac:dyDescent="0.2">
      <c r="A144" s="16">
        <v>139</v>
      </c>
      <c r="B144" s="231"/>
      <c r="C144" s="212"/>
      <c r="D144" s="212"/>
      <c r="E144" s="50"/>
      <c r="F144" s="241"/>
      <c r="G144" s="120"/>
      <c r="H144" s="120"/>
      <c r="I144" s="120"/>
      <c r="J144" s="120"/>
      <c r="K144" s="120"/>
      <c r="L144" s="120"/>
    </row>
    <row r="145" spans="1:12" ht="24.95" customHeight="1" x14ac:dyDescent="0.2">
      <c r="A145" s="16">
        <v>140</v>
      </c>
      <c r="B145" s="231"/>
      <c r="C145" s="212"/>
      <c r="D145" s="212"/>
      <c r="E145" s="50"/>
      <c r="F145" s="241"/>
      <c r="G145" s="120"/>
      <c r="H145" s="120"/>
      <c r="I145" s="120"/>
      <c r="J145" s="120"/>
      <c r="K145" s="120"/>
      <c r="L145" s="120"/>
    </row>
    <row r="146" spans="1:12" ht="24.95" customHeight="1" x14ac:dyDescent="0.2">
      <c r="A146" s="16">
        <v>141</v>
      </c>
      <c r="B146" s="231"/>
      <c r="C146" s="212"/>
      <c r="D146" s="212"/>
      <c r="E146" s="50"/>
      <c r="F146" s="241"/>
      <c r="G146" s="120"/>
      <c r="H146" s="120"/>
      <c r="I146" s="120"/>
      <c r="J146" s="120"/>
      <c r="K146" s="120"/>
      <c r="L146" s="120"/>
    </row>
    <row r="147" spans="1:12" ht="24.95" customHeight="1" x14ac:dyDescent="0.2">
      <c r="A147" s="16">
        <v>142</v>
      </c>
      <c r="B147" s="231"/>
      <c r="C147" s="212"/>
      <c r="D147" s="212"/>
      <c r="E147" s="50"/>
      <c r="F147" s="241"/>
      <c r="G147" s="120"/>
      <c r="H147" s="120"/>
      <c r="I147" s="120"/>
      <c r="J147" s="120"/>
      <c r="K147" s="120"/>
      <c r="L147" s="120"/>
    </row>
    <row r="148" spans="1:12" ht="24.95" customHeight="1" x14ac:dyDescent="0.2">
      <c r="A148" s="16">
        <v>143</v>
      </c>
      <c r="B148" s="231"/>
      <c r="C148" s="212"/>
      <c r="D148" s="212"/>
      <c r="E148" s="50"/>
      <c r="F148" s="241"/>
      <c r="G148" s="120"/>
      <c r="H148" s="120"/>
      <c r="I148" s="120"/>
      <c r="J148" s="120"/>
      <c r="K148" s="120"/>
      <c r="L148" s="120"/>
    </row>
    <row r="149" spans="1:12" ht="24.95" customHeight="1" x14ac:dyDescent="0.2">
      <c r="A149" s="16">
        <v>144</v>
      </c>
      <c r="B149" s="231"/>
      <c r="C149" s="212"/>
      <c r="D149" s="212"/>
      <c r="E149" s="50"/>
      <c r="F149" s="241"/>
      <c r="G149" s="120"/>
      <c r="H149" s="120"/>
      <c r="I149" s="120"/>
      <c r="J149" s="120"/>
      <c r="K149" s="120"/>
      <c r="L149" s="120"/>
    </row>
    <row r="150" spans="1:12" ht="24.95" customHeight="1" x14ac:dyDescent="0.2">
      <c r="A150" s="16">
        <v>145</v>
      </c>
      <c r="B150" s="231"/>
      <c r="C150" s="212"/>
      <c r="D150" s="212"/>
      <c r="E150" s="50"/>
      <c r="F150" s="241"/>
      <c r="G150" s="120"/>
      <c r="H150" s="120"/>
      <c r="I150" s="120"/>
      <c r="J150" s="120"/>
      <c r="K150" s="120"/>
      <c r="L150" s="120"/>
    </row>
    <row r="151" spans="1:12" ht="24.95" customHeight="1" x14ac:dyDescent="0.2">
      <c r="A151" s="16">
        <v>146</v>
      </c>
      <c r="B151" s="231"/>
      <c r="C151" s="212"/>
      <c r="D151" s="212"/>
      <c r="E151" s="50"/>
      <c r="F151" s="241"/>
      <c r="G151" s="120"/>
      <c r="H151" s="120"/>
      <c r="I151" s="120"/>
      <c r="J151" s="120"/>
      <c r="K151" s="120"/>
      <c r="L151" s="120"/>
    </row>
    <row r="152" spans="1:12" ht="24.95" customHeight="1" x14ac:dyDescent="0.2">
      <c r="A152" s="16">
        <v>147</v>
      </c>
      <c r="B152" s="231"/>
      <c r="C152" s="212"/>
      <c r="D152" s="212"/>
      <c r="E152" s="50"/>
      <c r="F152" s="241"/>
      <c r="G152" s="120"/>
      <c r="H152" s="120"/>
      <c r="I152" s="120"/>
      <c r="J152" s="120"/>
      <c r="K152" s="120"/>
      <c r="L152" s="120"/>
    </row>
    <row r="153" spans="1:12" ht="24.95" customHeight="1" x14ac:dyDescent="0.2">
      <c r="A153" s="16">
        <v>148</v>
      </c>
      <c r="B153" s="231"/>
      <c r="C153" s="212"/>
      <c r="D153" s="212"/>
      <c r="E153" s="50"/>
      <c r="F153" s="241"/>
      <c r="G153" s="120"/>
      <c r="H153" s="120"/>
      <c r="I153" s="120"/>
      <c r="J153" s="120"/>
      <c r="K153" s="120"/>
      <c r="L153" s="120"/>
    </row>
    <row r="154" spans="1:12" ht="24.95" customHeight="1" x14ac:dyDescent="0.2">
      <c r="A154" s="16">
        <v>149</v>
      </c>
      <c r="B154" s="231"/>
      <c r="C154" s="212"/>
      <c r="D154" s="212"/>
      <c r="E154" s="50"/>
      <c r="F154" s="241"/>
      <c r="G154" s="120"/>
      <c r="H154" s="120"/>
      <c r="I154" s="120"/>
      <c r="J154" s="120"/>
      <c r="K154" s="120"/>
      <c r="L154" s="120"/>
    </row>
    <row r="155" spans="1:12" ht="24.95" customHeight="1" x14ac:dyDescent="0.2">
      <c r="A155" s="16">
        <v>150</v>
      </c>
      <c r="B155" s="231"/>
      <c r="C155" s="212"/>
      <c r="D155" s="212"/>
      <c r="E155" s="50"/>
      <c r="F155" s="241"/>
      <c r="G155" s="120"/>
      <c r="H155" s="120"/>
      <c r="I155" s="120"/>
      <c r="J155" s="120"/>
      <c r="K155" s="120"/>
      <c r="L155" s="120"/>
    </row>
    <row r="156" spans="1:12" ht="24.95" customHeight="1" x14ac:dyDescent="0.2">
      <c r="A156" s="16">
        <v>151</v>
      </c>
      <c r="B156" s="231"/>
      <c r="C156" s="212"/>
      <c r="D156" s="212"/>
      <c r="E156" s="50"/>
      <c r="F156" s="241"/>
      <c r="G156" s="120"/>
      <c r="H156" s="120"/>
      <c r="I156" s="120"/>
      <c r="J156" s="120"/>
      <c r="K156" s="120"/>
      <c r="L156" s="120"/>
    </row>
    <row r="157" spans="1:12" ht="24.95" customHeight="1" x14ac:dyDescent="0.2">
      <c r="A157" s="16">
        <v>152</v>
      </c>
      <c r="B157" s="231"/>
      <c r="C157" s="212"/>
      <c r="D157" s="212"/>
      <c r="E157" s="50"/>
      <c r="F157" s="241"/>
      <c r="G157" s="120"/>
      <c r="H157" s="120"/>
      <c r="I157" s="120"/>
      <c r="J157" s="120"/>
      <c r="K157" s="120"/>
      <c r="L157" s="120"/>
    </row>
    <row r="158" spans="1:12" ht="24.95" customHeight="1" x14ac:dyDescent="0.2">
      <c r="A158" s="16">
        <v>153</v>
      </c>
      <c r="B158" s="231"/>
      <c r="C158" s="212"/>
      <c r="D158" s="212"/>
      <c r="E158" s="50"/>
      <c r="F158" s="241"/>
      <c r="G158" s="120"/>
      <c r="H158" s="120"/>
      <c r="I158" s="120"/>
      <c r="J158" s="120"/>
      <c r="K158" s="120"/>
      <c r="L158" s="120"/>
    </row>
    <row r="159" spans="1:12" ht="24.95" customHeight="1" x14ac:dyDescent="0.2">
      <c r="A159" s="16">
        <v>154</v>
      </c>
      <c r="B159" s="231"/>
      <c r="C159" s="212"/>
      <c r="D159" s="212"/>
      <c r="E159" s="50"/>
      <c r="F159" s="241"/>
      <c r="G159" s="120"/>
      <c r="H159" s="120"/>
      <c r="I159" s="120"/>
      <c r="J159" s="120"/>
      <c r="K159" s="120"/>
      <c r="L159" s="120"/>
    </row>
    <row r="160" spans="1:12" ht="24.95" customHeight="1" x14ac:dyDescent="0.2">
      <c r="A160" s="16">
        <v>155</v>
      </c>
      <c r="B160" s="231"/>
      <c r="C160" s="212"/>
      <c r="D160" s="212"/>
      <c r="E160" s="50"/>
      <c r="F160" s="241"/>
      <c r="G160" s="120"/>
      <c r="H160" s="120"/>
      <c r="I160" s="120"/>
      <c r="J160" s="120"/>
      <c r="K160" s="120"/>
      <c r="L160" s="120"/>
    </row>
    <row r="161" spans="1:12" ht="24.95" customHeight="1" x14ac:dyDescent="0.2">
      <c r="A161" s="16">
        <v>156</v>
      </c>
      <c r="B161" s="231"/>
      <c r="C161" s="212"/>
      <c r="D161" s="212"/>
      <c r="E161" s="50"/>
      <c r="F161" s="241"/>
      <c r="G161" s="120"/>
      <c r="H161" s="120"/>
      <c r="I161" s="120"/>
      <c r="J161" s="120"/>
      <c r="K161" s="120"/>
      <c r="L161" s="120"/>
    </row>
    <row r="162" spans="1:12" ht="24.95" customHeight="1" x14ac:dyDescent="0.2">
      <c r="A162" s="16">
        <v>157</v>
      </c>
      <c r="B162" s="231"/>
      <c r="C162" s="212"/>
      <c r="D162" s="212"/>
      <c r="E162" s="50"/>
      <c r="F162" s="241"/>
      <c r="G162" s="120"/>
      <c r="H162" s="120"/>
      <c r="I162" s="120"/>
      <c r="J162" s="120"/>
      <c r="K162" s="120"/>
      <c r="L162" s="120"/>
    </row>
    <row r="163" spans="1:12" ht="24.95" customHeight="1" x14ac:dyDescent="0.2">
      <c r="A163" s="16">
        <v>158</v>
      </c>
      <c r="B163" s="231"/>
      <c r="C163" s="212"/>
      <c r="D163" s="212"/>
      <c r="E163" s="50"/>
      <c r="F163" s="241"/>
      <c r="G163" s="120"/>
      <c r="H163" s="120"/>
      <c r="I163" s="120"/>
      <c r="J163" s="120"/>
      <c r="K163" s="120"/>
      <c r="L163" s="120"/>
    </row>
    <row r="164" spans="1:12" ht="24.95" customHeight="1" x14ac:dyDescent="0.2">
      <c r="A164" s="16">
        <v>159</v>
      </c>
      <c r="B164" s="231"/>
      <c r="C164" s="212"/>
      <c r="D164" s="212"/>
      <c r="E164" s="50"/>
      <c r="F164" s="241"/>
      <c r="G164" s="120"/>
      <c r="H164" s="120"/>
      <c r="I164" s="120"/>
      <c r="J164" s="120"/>
      <c r="K164" s="120"/>
      <c r="L164" s="120"/>
    </row>
    <row r="165" spans="1:12" ht="24.95" customHeight="1" x14ac:dyDescent="0.2">
      <c r="A165" s="16">
        <v>160</v>
      </c>
      <c r="B165" s="231"/>
      <c r="C165" s="212"/>
      <c r="D165" s="212"/>
      <c r="E165" s="50"/>
      <c r="F165" s="241"/>
      <c r="G165" s="120"/>
      <c r="H165" s="120"/>
      <c r="I165" s="120"/>
      <c r="J165" s="120"/>
      <c r="K165" s="120"/>
      <c r="L165" s="120"/>
    </row>
    <row r="166" spans="1:12" ht="24.95" customHeight="1" x14ac:dyDescent="0.2">
      <c r="A166" s="16">
        <v>161</v>
      </c>
      <c r="B166" s="231"/>
      <c r="C166" s="212"/>
      <c r="D166" s="212"/>
      <c r="E166" s="50"/>
      <c r="F166" s="241"/>
      <c r="G166" s="120"/>
      <c r="H166" s="120"/>
      <c r="I166" s="120"/>
      <c r="J166" s="120"/>
      <c r="K166" s="120"/>
      <c r="L166" s="120"/>
    </row>
    <row r="167" spans="1:12" ht="24.95" customHeight="1" x14ac:dyDescent="0.2">
      <c r="A167" s="16">
        <v>162</v>
      </c>
      <c r="B167" s="231"/>
      <c r="C167" s="212"/>
      <c r="D167" s="212"/>
      <c r="E167" s="50"/>
      <c r="F167" s="241"/>
      <c r="G167" s="120"/>
      <c r="H167" s="120"/>
      <c r="I167" s="120"/>
      <c r="J167" s="120"/>
      <c r="K167" s="120"/>
      <c r="L167" s="120"/>
    </row>
    <row r="168" spans="1:12" ht="24.95" customHeight="1" x14ac:dyDescent="0.2">
      <c r="A168" s="16">
        <v>163</v>
      </c>
      <c r="B168" s="231"/>
      <c r="C168" s="212"/>
      <c r="D168" s="212"/>
      <c r="E168" s="50"/>
      <c r="F168" s="241"/>
      <c r="G168" s="120"/>
      <c r="H168" s="120"/>
      <c r="I168" s="120"/>
      <c r="J168" s="120"/>
      <c r="K168" s="120"/>
      <c r="L168" s="120"/>
    </row>
    <row r="169" spans="1:12" ht="24.95" customHeight="1" x14ac:dyDescent="0.2">
      <c r="A169" s="16">
        <v>164</v>
      </c>
      <c r="B169" s="231"/>
      <c r="C169" s="212"/>
      <c r="D169" s="212"/>
      <c r="E169" s="50"/>
      <c r="F169" s="241"/>
      <c r="G169" s="120"/>
      <c r="H169" s="120"/>
      <c r="I169" s="120"/>
      <c r="J169" s="120"/>
      <c r="K169" s="120"/>
      <c r="L169" s="120"/>
    </row>
    <row r="170" spans="1:12" ht="24.95" customHeight="1" x14ac:dyDescent="0.2">
      <c r="A170" s="16">
        <v>165</v>
      </c>
      <c r="B170" s="231"/>
      <c r="C170" s="212"/>
      <c r="D170" s="212"/>
      <c r="E170" s="50"/>
      <c r="F170" s="241"/>
      <c r="G170" s="120"/>
      <c r="H170" s="120"/>
      <c r="I170" s="120"/>
      <c r="J170" s="120"/>
      <c r="K170" s="120"/>
      <c r="L170" s="120"/>
    </row>
    <row r="171" spans="1:12" ht="24.95" customHeight="1" x14ac:dyDescent="0.2">
      <c r="A171" s="16">
        <v>166</v>
      </c>
      <c r="B171" s="231"/>
      <c r="C171" s="212"/>
      <c r="D171" s="212"/>
      <c r="E171" s="50"/>
      <c r="F171" s="241"/>
      <c r="G171" s="120"/>
      <c r="H171" s="120"/>
      <c r="I171" s="120"/>
      <c r="J171" s="120"/>
      <c r="K171" s="120"/>
      <c r="L171" s="120"/>
    </row>
    <row r="172" spans="1:12" ht="24.95" customHeight="1" x14ac:dyDescent="0.2">
      <c r="A172" s="16">
        <v>167</v>
      </c>
      <c r="B172" s="231"/>
      <c r="C172" s="212"/>
      <c r="D172" s="212"/>
      <c r="E172" s="50"/>
      <c r="F172" s="241"/>
      <c r="G172" s="120"/>
      <c r="H172" s="120"/>
      <c r="I172" s="120"/>
      <c r="J172" s="120"/>
      <c r="K172" s="120"/>
      <c r="L172" s="120"/>
    </row>
    <row r="173" spans="1:12" ht="24.95" customHeight="1" x14ac:dyDescent="0.2">
      <c r="A173" s="16">
        <v>168</v>
      </c>
      <c r="B173" s="231"/>
      <c r="C173" s="212"/>
      <c r="D173" s="212"/>
      <c r="E173" s="50"/>
      <c r="F173" s="241"/>
      <c r="G173" s="120"/>
      <c r="H173" s="120"/>
      <c r="I173" s="120"/>
      <c r="J173" s="120"/>
      <c r="K173" s="120"/>
      <c r="L173" s="120"/>
    </row>
    <row r="174" spans="1:12" ht="24.95" customHeight="1" x14ac:dyDescent="0.2">
      <c r="A174" s="16">
        <v>169</v>
      </c>
      <c r="B174" s="231"/>
      <c r="C174" s="212"/>
      <c r="D174" s="212"/>
      <c r="E174" s="50"/>
      <c r="F174" s="241"/>
      <c r="G174" s="120"/>
      <c r="H174" s="120"/>
      <c r="I174" s="120"/>
      <c r="J174" s="120"/>
      <c r="K174" s="120"/>
      <c r="L174" s="120"/>
    </row>
    <row r="175" spans="1:12" ht="24.95" customHeight="1" x14ac:dyDescent="0.2">
      <c r="A175" s="16">
        <v>170</v>
      </c>
      <c r="B175" s="231"/>
      <c r="C175" s="212"/>
      <c r="D175" s="212"/>
      <c r="E175" s="50"/>
      <c r="F175" s="241"/>
      <c r="G175" s="120"/>
      <c r="H175" s="120"/>
      <c r="I175" s="120"/>
      <c r="J175" s="120"/>
      <c r="K175" s="120"/>
      <c r="L175" s="120"/>
    </row>
    <row r="176" spans="1:12" ht="24.95" customHeight="1" x14ac:dyDescent="0.2">
      <c r="A176" s="16">
        <v>171</v>
      </c>
      <c r="B176" s="231"/>
      <c r="C176" s="212"/>
      <c r="D176" s="212"/>
      <c r="E176" s="50"/>
      <c r="F176" s="241"/>
      <c r="G176" s="120"/>
      <c r="H176" s="120"/>
      <c r="I176" s="120"/>
      <c r="J176" s="120"/>
      <c r="K176" s="120"/>
      <c r="L176" s="120"/>
    </row>
    <row r="177" spans="1:12" ht="24.95" customHeight="1" x14ac:dyDescent="0.2">
      <c r="A177" s="16">
        <v>172</v>
      </c>
      <c r="B177" s="231"/>
      <c r="C177" s="212"/>
      <c r="D177" s="212"/>
      <c r="E177" s="50"/>
      <c r="F177" s="241"/>
      <c r="G177" s="120"/>
      <c r="H177" s="120"/>
      <c r="I177" s="120"/>
      <c r="J177" s="120"/>
      <c r="K177" s="120"/>
      <c r="L177" s="120"/>
    </row>
    <row r="178" spans="1:12" ht="24.95" customHeight="1" x14ac:dyDescent="0.2">
      <c r="A178" s="16">
        <v>173</v>
      </c>
      <c r="B178" s="231"/>
      <c r="C178" s="212"/>
      <c r="D178" s="212"/>
      <c r="E178" s="50"/>
      <c r="F178" s="241"/>
      <c r="G178" s="120"/>
      <c r="H178" s="120"/>
      <c r="I178" s="120"/>
      <c r="J178" s="120"/>
      <c r="K178" s="120"/>
      <c r="L178" s="120"/>
    </row>
    <row r="179" spans="1:12" ht="24.95" customHeight="1" x14ac:dyDescent="0.2">
      <c r="A179" s="16">
        <v>174</v>
      </c>
      <c r="B179" s="231"/>
      <c r="C179" s="212"/>
      <c r="D179" s="212"/>
      <c r="E179" s="50"/>
      <c r="F179" s="241"/>
      <c r="G179" s="120"/>
      <c r="H179" s="120"/>
      <c r="I179" s="120"/>
      <c r="J179" s="120"/>
      <c r="K179" s="120"/>
      <c r="L179" s="120"/>
    </row>
    <row r="180" spans="1:12" ht="24.95" customHeight="1" x14ac:dyDescent="0.2">
      <c r="A180" s="16">
        <v>175</v>
      </c>
      <c r="B180" s="231"/>
      <c r="C180" s="212"/>
      <c r="D180" s="212"/>
      <c r="E180" s="50"/>
      <c r="F180" s="241"/>
      <c r="G180" s="120"/>
      <c r="H180" s="120"/>
      <c r="I180" s="120"/>
      <c r="J180" s="120"/>
      <c r="K180" s="120"/>
      <c r="L180" s="120"/>
    </row>
    <row r="181" spans="1:12" ht="24.95" customHeight="1" x14ac:dyDescent="0.2">
      <c r="A181" s="16">
        <v>176</v>
      </c>
      <c r="B181" s="231"/>
      <c r="C181" s="212"/>
      <c r="D181" s="212"/>
      <c r="E181" s="50"/>
      <c r="F181" s="241"/>
      <c r="G181" s="120"/>
      <c r="H181" s="120"/>
      <c r="I181" s="120"/>
      <c r="J181" s="120"/>
      <c r="K181" s="120"/>
      <c r="L181" s="120"/>
    </row>
    <row r="182" spans="1:12" ht="24.95" customHeight="1" x14ac:dyDescent="0.2">
      <c r="A182" s="16">
        <v>177</v>
      </c>
      <c r="B182" s="231"/>
      <c r="C182" s="212"/>
      <c r="D182" s="212"/>
      <c r="E182" s="50"/>
      <c r="F182" s="241"/>
      <c r="G182" s="120"/>
      <c r="H182" s="120"/>
      <c r="I182" s="120"/>
      <c r="J182" s="120"/>
      <c r="K182" s="120"/>
      <c r="L182" s="120"/>
    </row>
    <row r="183" spans="1:12" ht="24.95" customHeight="1" x14ac:dyDescent="0.2">
      <c r="A183" s="16">
        <v>178</v>
      </c>
      <c r="B183" s="231"/>
      <c r="C183" s="212"/>
      <c r="D183" s="212"/>
      <c r="E183" s="50"/>
      <c r="F183" s="241"/>
      <c r="G183" s="120"/>
      <c r="H183" s="120"/>
      <c r="I183" s="120"/>
      <c r="J183" s="120"/>
      <c r="K183" s="120"/>
      <c r="L183" s="120"/>
    </row>
    <row r="184" spans="1:12" ht="24.95" customHeight="1" x14ac:dyDescent="0.2">
      <c r="A184" s="16">
        <v>179</v>
      </c>
      <c r="B184" s="231"/>
      <c r="C184" s="212"/>
      <c r="D184" s="212"/>
      <c r="E184" s="50"/>
      <c r="F184" s="241"/>
      <c r="G184" s="120"/>
      <c r="H184" s="120"/>
      <c r="I184" s="120"/>
      <c r="J184" s="120"/>
      <c r="K184" s="120"/>
      <c r="L184" s="120"/>
    </row>
    <row r="185" spans="1:12" ht="24.95" customHeight="1" x14ac:dyDescent="0.2">
      <c r="A185" s="16">
        <v>180</v>
      </c>
      <c r="B185" s="231"/>
      <c r="C185" s="212"/>
      <c r="D185" s="212"/>
      <c r="E185" s="50"/>
      <c r="F185" s="241"/>
      <c r="G185" s="120"/>
      <c r="H185" s="120"/>
      <c r="I185" s="120"/>
      <c r="J185" s="120"/>
      <c r="K185" s="120"/>
      <c r="L185" s="120"/>
    </row>
    <row r="186" spans="1:12" ht="24.95" customHeight="1" x14ac:dyDescent="0.2">
      <c r="A186" s="16">
        <v>181</v>
      </c>
      <c r="B186" s="231"/>
      <c r="C186" s="212"/>
      <c r="D186" s="212"/>
      <c r="E186" s="50"/>
      <c r="F186" s="241"/>
      <c r="G186" s="120"/>
      <c r="H186" s="120"/>
      <c r="I186" s="120"/>
      <c r="J186" s="120"/>
      <c r="K186" s="120"/>
      <c r="L186" s="120"/>
    </row>
    <row r="187" spans="1:12" ht="24.95" customHeight="1" x14ac:dyDescent="0.2">
      <c r="A187" s="16">
        <v>182</v>
      </c>
      <c r="B187" s="231"/>
      <c r="C187" s="212"/>
      <c r="D187" s="212"/>
      <c r="E187" s="50"/>
      <c r="F187" s="241"/>
      <c r="G187" s="120"/>
      <c r="H187" s="120"/>
      <c r="I187" s="120"/>
      <c r="J187" s="120"/>
      <c r="K187" s="120"/>
      <c r="L187" s="120"/>
    </row>
    <row r="188" spans="1:12" ht="24.95" customHeight="1" x14ac:dyDescent="0.2">
      <c r="A188" s="16">
        <v>183</v>
      </c>
      <c r="B188" s="231"/>
      <c r="C188" s="212"/>
      <c r="D188" s="212"/>
      <c r="E188" s="50"/>
      <c r="F188" s="241"/>
      <c r="G188" s="120"/>
      <c r="H188" s="120"/>
      <c r="I188" s="120"/>
      <c r="J188" s="120"/>
      <c r="K188" s="120"/>
      <c r="L188" s="120"/>
    </row>
    <row r="189" spans="1:12" ht="24.95" customHeight="1" x14ac:dyDescent="0.2">
      <c r="A189" s="16">
        <v>184</v>
      </c>
      <c r="B189" s="231"/>
      <c r="C189" s="212"/>
      <c r="D189" s="212"/>
      <c r="E189" s="50"/>
      <c r="F189" s="241"/>
      <c r="G189" s="120"/>
      <c r="H189" s="120"/>
      <c r="I189" s="120"/>
      <c r="J189" s="120"/>
      <c r="K189" s="120"/>
      <c r="L189" s="120"/>
    </row>
    <row r="190" spans="1:12" ht="24.95" customHeight="1" x14ac:dyDescent="0.2">
      <c r="A190" s="16">
        <v>185</v>
      </c>
      <c r="B190" s="231"/>
      <c r="C190" s="212"/>
      <c r="D190" s="212"/>
      <c r="E190" s="50"/>
      <c r="F190" s="241"/>
      <c r="G190" s="120"/>
      <c r="H190" s="120"/>
      <c r="I190" s="120"/>
      <c r="J190" s="120"/>
      <c r="K190" s="120"/>
      <c r="L190" s="120"/>
    </row>
    <row r="191" spans="1:12" ht="24.95" customHeight="1" x14ac:dyDescent="0.2">
      <c r="A191" s="16">
        <v>186</v>
      </c>
      <c r="B191" s="231"/>
      <c r="C191" s="212"/>
      <c r="D191" s="212"/>
      <c r="E191" s="50"/>
      <c r="F191" s="241"/>
      <c r="G191" s="120"/>
      <c r="H191" s="120"/>
      <c r="I191" s="120"/>
      <c r="J191" s="120"/>
      <c r="K191" s="120"/>
      <c r="L191" s="120"/>
    </row>
    <row r="192" spans="1:12" ht="24.95" customHeight="1" x14ac:dyDescent="0.2">
      <c r="A192" s="16">
        <v>187</v>
      </c>
      <c r="B192" s="231"/>
      <c r="C192" s="212"/>
      <c r="D192" s="212"/>
      <c r="E192" s="50"/>
      <c r="F192" s="241"/>
      <c r="G192" s="120"/>
      <c r="H192" s="120"/>
      <c r="I192" s="120"/>
      <c r="J192" s="120"/>
      <c r="K192" s="120"/>
      <c r="L192" s="120"/>
    </row>
    <row r="193" spans="1:12" ht="24.95" customHeight="1" x14ac:dyDescent="0.2">
      <c r="A193" s="16">
        <v>188</v>
      </c>
      <c r="B193" s="231"/>
      <c r="C193" s="212"/>
      <c r="D193" s="212"/>
      <c r="E193" s="50"/>
      <c r="F193" s="241"/>
      <c r="G193" s="120"/>
      <c r="H193" s="120"/>
      <c r="I193" s="120"/>
      <c r="J193" s="120"/>
      <c r="K193" s="120"/>
      <c r="L193" s="120"/>
    </row>
    <row r="194" spans="1:12" ht="24.95" customHeight="1" x14ac:dyDescent="0.2">
      <c r="A194" s="16">
        <v>189</v>
      </c>
      <c r="B194" s="231"/>
      <c r="C194" s="212"/>
      <c r="D194" s="212"/>
      <c r="E194" s="50"/>
      <c r="F194" s="241"/>
      <c r="G194" s="120"/>
      <c r="H194" s="120"/>
      <c r="I194" s="120"/>
      <c r="J194" s="120"/>
      <c r="K194" s="120"/>
      <c r="L194" s="120"/>
    </row>
    <row r="195" spans="1:12" ht="24.95" customHeight="1" x14ac:dyDescent="0.2">
      <c r="A195" s="16">
        <v>190</v>
      </c>
      <c r="B195" s="231"/>
      <c r="C195" s="212"/>
      <c r="D195" s="212"/>
      <c r="E195" s="50"/>
      <c r="F195" s="241"/>
      <c r="G195" s="120"/>
      <c r="H195" s="120"/>
      <c r="I195" s="120"/>
      <c r="J195" s="120"/>
      <c r="K195" s="120"/>
      <c r="L195" s="120"/>
    </row>
    <row r="196" spans="1:12" ht="24.95" customHeight="1" x14ac:dyDescent="0.2">
      <c r="A196" s="16">
        <v>191</v>
      </c>
      <c r="B196" s="231"/>
      <c r="C196" s="212"/>
      <c r="D196" s="212"/>
      <c r="E196" s="50"/>
      <c r="F196" s="241"/>
      <c r="G196" s="120"/>
      <c r="H196" s="120"/>
      <c r="I196" s="120"/>
      <c r="J196" s="120"/>
      <c r="K196" s="120"/>
      <c r="L196" s="120"/>
    </row>
    <row r="197" spans="1:12" ht="24.95" customHeight="1" x14ac:dyDescent="0.2">
      <c r="A197" s="16">
        <v>192</v>
      </c>
      <c r="B197" s="231"/>
      <c r="C197" s="212"/>
      <c r="D197" s="212"/>
      <c r="E197" s="50"/>
      <c r="F197" s="241"/>
      <c r="G197" s="120"/>
      <c r="H197" s="120"/>
      <c r="I197" s="120"/>
      <c r="J197" s="120"/>
      <c r="K197" s="120"/>
      <c r="L197" s="120"/>
    </row>
    <row r="198" spans="1:12" ht="24.95" customHeight="1" x14ac:dyDescent="0.2">
      <c r="A198" s="16">
        <v>193</v>
      </c>
      <c r="B198" s="231"/>
      <c r="C198" s="212"/>
      <c r="D198" s="212"/>
      <c r="E198" s="50"/>
      <c r="F198" s="241"/>
      <c r="G198" s="120"/>
      <c r="H198" s="120"/>
      <c r="I198" s="120"/>
      <c r="J198" s="120"/>
      <c r="K198" s="120"/>
      <c r="L198" s="120"/>
    </row>
    <row r="199" spans="1:12" ht="24.95" customHeight="1" x14ac:dyDescent="0.2">
      <c r="A199" s="16">
        <v>194</v>
      </c>
      <c r="B199" s="231"/>
      <c r="C199" s="212"/>
      <c r="D199" s="212"/>
      <c r="E199" s="50"/>
      <c r="F199" s="241"/>
      <c r="G199" s="120"/>
      <c r="H199" s="120"/>
      <c r="I199" s="120"/>
      <c r="J199" s="120"/>
      <c r="K199" s="120"/>
      <c r="L199" s="120"/>
    </row>
    <row r="200" spans="1:12" ht="24.95" customHeight="1" x14ac:dyDescent="0.2">
      <c r="A200" s="16">
        <v>195</v>
      </c>
      <c r="B200" s="231"/>
      <c r="C200" s="212"/>
      <c r="D200" s="212"/>
      <c r="E200" s="50"/>
      <c r="F200" s="241"/>
      <c r="G200" s="120"/>
      <c r="H200" s="120"/>
      <c r="I200" s="120"/>
      <c r="J200" s="120"/>
      <c r="K200" s="120"/>
      <c r="L200" s="120"/>
    </row>
    <row r="201" spans="1:12" ht="24.95" customHeight="1" x14ac:dyDescent="0.2">
      <c r="A201" s="16">
        <v>196</v>
      </c>
      <c r="B201" s="231"/>
      <c r="C201" s="212"/>
      <c r="D201" s="212"/>
      <c r="E201" s="50"/>
      <c r="F201" s="241"/>
      <c r="G201" s="120"/>
      <c r="H201" s="120"/>
      <c r="I201" s="120"/>
      <c r="J201" s="120"/>
      <c r="K201" s="120"/>
      <c r="L201" s="120"/>
    </row>
    <row r="202" spans="1:12" ht="24.95" customHeight="1" x14ac:dyDescent="0.2">
      <c r="A202" s="16">
        <v>197</v>
      </c>
      <c r="B202" s="231"/>
      <c r="C202" s="212"/>
      <c r="D202" s="212"/>
      <c r="E202" s="50"/>
      <c r="F202" s="241"/>
      <c r="G202" s="120"/>
      <c r="H202" s="120"/>
      <c r="I202" s="120"/>
      <c r="J202" s="120"/>
      <c r="K202" s="120"/>
      <c r="L202" s="120"/>
    </row>
    <row r="203" spans="1:12" ht="24.95" customHeight="1" x14ac:dyDescent="0.2">
      <c r="A203" s="16">
        <v>198</v>
      </c>
      <c r="B203" s="231"/>
      <c r="C203" s="212"/>
      <c r="D203" s="212"/>
      <c r="E203" s="50"/>
      <c r="F203" s="241"/>
      <c r="G203" s="120"/>
      <c r="H203" s="120"/>
      <c r="I203" s="120"/>
      <c r="J203" s="120"/>
      <c r="K203" s="120"/>
      <c r="L203" s="120"/>
    </row>
    <row r="204" spans="1:12" ht="24.95" customHeight="1" x14ac:dyDescent="0.2">
      <c r="A204" s="16">
        <v>199</v>
      </c>
      <c r="B204" s="231"/>
      <c r="C204" s="212"/>
      <c r="D204" s="212"/>
      <c r="E204" s="50"/>
      <c r="F204" s="241"/>
      <c r="G204" s="120"/>
      <c r="H204" s="120"/>
      <c r="I204" s="120"/>
      <c r="J204" s="120"/>
      <c r="K204" s="120"/>
      <c r="L204" s="120"/>
    </row>
    <row r="205" spans="1:12" ht="24.95" customHeight="1" thickBot="1" x14ac:dyDescent="0.25">
      <c r="A205" s="16">
        <v>200</v>
      </c>
      <c r="B205" s="233"/>
      <c r="C205" s="201"/>
      <c r="D205" s="201"/>
      <c r="E205" s="53"/>
      <c r="F205" s="244"/>
      <c r="G205" s="120"/>
      <c r="H205" s="120"/>
      <c r="I205" s="120"/>
      <c r="J205" s="120"/>
      <c r="K205" s="120"/>
      <c r="L205" s="120"/>
    </row>
  </sheetData>
  <sheetProtection sheet="1" objects="1" scenarios="1" insertRows="0"/>
  <mergeCells count="4">
    <mergeCell ref="A1:F1"/>
    <mergeCell ref="A2:B2"/>
    <mergeCell ref="A3:B3"/>
    <mergeCell ref="A4:B4"/>
  </mergeCells>
  <dataValidations count="2">
    <dataValidation type="list" allowBlank="1" showInputMessage="1" showErrorMessage="1" promptTitle="Compliance Code" prompt="1 - Compliant (service complete)_x000a_2- Not Compliant (service complete)_x000a_3 - No service provided_x000a_4 - Service incomplete_x000a_5 - Can't determine if service is indicated_x000a_6 - Patient refused/declined service_x000a_" sqref="E6:E205">
      <formula1>"1,2,3,4,5,6"</formula1>
    </dataValidation>
    <dataValidation type="date" operator="lessThanOrEqual" allowBlank="1" showInputMessage="1" showErrorMessage="1" errorTitle="Date of birth out of range" error="For inclusion in this universe, the patient must have been born on or before 12/31/1997." sqref="C6:C205">
      <formula1>35795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205"/>
  <sheetViews>
    <sheetView workbookViewId="0">
      <selection activeCell="C2" sqref="C2"/>
    </sheetView>
  </sheetViews>
  <sheetFormatPr defaultRowHeight="12.75" x14ac:dyDescent="0.2"/>
  <cols>
    <col min="2" max="2" width="17" style="234" customWidth="1"/>
    <col min="3" max="3" width="13.85546875" customWidth="1"/>
    <col min="4" max="4" width="21.5703125" customWidth="1"/>
    <col min="5" max="5" width="16.5703125" customWidth="1"/>
    <col min="6" max="6" width="12.28515625" customWidth="1"/>
    <col min="7" max="7" width="63.28515625" style="9" customWidth="1"/>
  </cols>
  <sheetData>
    <row r="1" spans="1:13" ht="25.5" customHeight="1" thickBot="1" x14ac:dyDescent="0.25">
      <c r="A1" s="305" t="s">
        <v>273</v>
      </c>
      <c r="B1" s="306"/>
      <c r="C1" s="306"/>
      <c r="D1" s="306"/>
      <c r="E1" s="307"/>
      <c r="F1" s="316"/>
      <c r="G1" s="308"/>
      <c r="H1" s="119"/>
      <c r="I1" s="119"/>
      <c r="J1" s="120"/>
      <c r="K1" s="120"/>
      <c r="L1" s="120"/>
      <c r="M1" s="120"/>
    </row>
    <row r="2" spans="1:13" ht="24.95" customHeight="1" thickBot="1" x14ac:dyDescent="0.25">
      <c r="A2" s="309" t="s">
        <v>5</v>
      </c>
      <c r="B2" s="309"/>
      <c r="C2" s="54"/>
      <c r="D2" s="317" t="s">
        <v>190</v>
      </c>
      <c r="E2" s="318"/>
      <c r="F2" s="319"/>
      <c r="G2" s="250" t="s">
        <v>175</v>
      </c>
      <c r="H2" s="120"/>
      <c r="I2" s="120"/>
      <c r="J2" s="120"/>
      <c r="K2" s="120"/>
      <c r="L2" s="120"/>
      <c r="M2" s="120"/>
    </row>
    <row r="3" spans="1:13" ht="28.5" customHeight="1" thickBot="1" x14ac:dyDescent="0.25">
      <c r="A3" s="309" t="s">
        <v>7</v>
      </c>
      <c r="B3" s="309"/>
      <c r="C3" s="47">
        <f>COUNTA(B6:B205)-G3</f>
        <v>0</v>
      </c>
      <c r="D3" s="310" t="s">
        <v>253</v>
      </c>
      <c r="E3" s="311"/>
      <c r="F3" s="312"/>
      <c r="G3" s="251">
        <f>COUNTIF(F6:F205, 7)</f>
        <v>0</v>
      </c>
      <c r="H3" s="120"/>
      <c r="I3" s="120"/>
      <c r="J3" s="120"/>
      <c r="K3" s="120"/>
      <c r="L3" s="120"/>
      <c r="M3" s="120"/>
    </row>
    <row r="4" spans="1:13" ht="28.5" customHeight="1" thickBot="1" x14ac:dyDescent="0.25">
      <c r="A4" s="304" t="s">
        <v>6</v>
      </c>
      <c r="B4" s="304"/>
      <c r="C4" s="48">
        <f>COUNTIF(F6:F205, 1)</f>
        <v>0</v>
      </c>
      <c r="D4" s="313"/>
      <c r="E4" s="314"/>
      <c r="F4" s="315"/>
      <c r="G4" s="246"/>
      <c r="H4" s="120"/>
      <c r="I4" s="120"/>
      <c r="J4" s="120"/>
      <c r="K4" s="120"/>
      <c r="L4" s="120"/>
      <c r="M4" s="120"/>
    </row>
    <row r="5" spans="1:13" ht="26.25" thickBot="1" x14ac:dyDescent="0.25">
      <c r="A5" s="12" t="s">
        <v>4</v>
      </c>
      <c r="B5" s="228" t="s">
        <v>0</v>
      </c>
      <c r="C5" s="13" t="s">
        <v>1</v>
      </c>
      <c r="D5" s="13" t="s">
        <v>159</v>
      </c>
      <c r="E5" s="13" t="s">
        <v>158</v>
      </c>
      <c r="F5" s="21" t="s">
        <v>20</v>
      </c>
      <c r="G5" s="15" t="s">
        <v>3</v>
      </c>
      <c r="H5" s="121"/>
      <c r="I5" s="121"/>
      <c r="J5" s="120"/>
      <c r="K5" s="120"/>
      <c r="L5" s="120"/>
      <c r="M5" s="120"/>
    </row>
    <row r="6" spans="1:13" ht="24.95" customHeight="1" x14ac:dyDescent="0.2">
      <c r="A6" s="16">
        <v>1</v>
      </c>
      <c r="B6" s="230"/>
      <c r="C6" s="152"/>
      <c r="D6" s="50"/>
      <c r="E6" s="152"/>
      <c r="F6" s="50"/>
      <c r="G6" s="240"/>
      <c r="H6" s="120"/>
      <c r="I6" s="120"/>
      <c r="J6" s="120"/>
      <c r="K6" s="120"/>
      <c r="L6" s="120"/>
      <c r="M6" s="120"/>
    </row>
    <row r="7" spans="1:13" ht="24.95" customHeight="1" x14ac:dyDescent="0.2">
      <c r="A7" s="17">
        <f t="shared" ref="A7:A70" si="0">1+A6</f>
        <v>2</v>
      </c>
      <c r="B7" s="230"/>
      <c r="C7" s="152"/>
      <c r="D7" s="50"/>
      <c r="E7" s="152"/>
      <c r="F7" s="50"/>
      <c r="G7" s="241"/>
      <c r="H7" s="120"/>
      <c r="I7" s="120"/>
      <c r="J7" s="120"/>
      <c r="K7" s="120"/>
      <c r="L7" s="120"/>
      <c r="M7" s="120"/>
    </row>
    <row r="8" spans="1:13" ht="24.95" customHeight="1" x14ac:dyDescent="0.2">
      <c r="A8" s="17">
        <f t="shared" si="0"/>
        <v>3</v>
      </c>
      <c r="B8" s="230"/>
      <c r="C8" s="152"/>
      <c r="D8" s="50"/>
      <c r="E8" s="212"/>
      <c r="F8" s="50"/>
      <c r="G8" s="241"/>
      <c r="H8" s="120"/>
      <c r="I8" s="120"/>
      <c r="J8" s="120"/>
      <c r="K8" s="120"/>
      <c r="L8" s="120"/>
      <c r="M8" s="120"/>
    </row>
    <row r="9" spans="1:13" ht="24.95" customHeight="1" x14ac:dyDescent="0.2">
      <c r="A9" s="17">
        <f t="shared" si="0"/>
        <v>4</v>
      </c>
      <c r="B9" s="230"/>
      <c r="C9" s="152"/>
      <c r="D9" s="50"/>
      <c r="E9" s="212"/>
      <c r="F9" s="50"/>
      <c r="G9" s="241"/>
      <c r="H9" s="120"/>
      <c r="I9" s="120"/>
      <c r="J9" s="120"/>
      <c r="K9" s="120"/>
      <c r="L9" s="120"/>
      <c r="M9" s="120"/>
    </row>
    <row r="10" spans="1:13" ht="24.95" customHeight="1" x14ac:dyDescent="0.2">
      <c r="A10" s="17">
        <f t="shared" si="0"/>
        <v>5</v>
      </c>
      <c r="B10" s="230"/>
      <c r="C10" s="152"/>
      <c r="D10" s="50"/>
      <c r="E10" s="214"/>
      <c r="F10" s="50"/>
      <c r="G10" s="241"/>
      <c r="H10" s="120"/>
      <c r="I10" s="120"/>
      <c r="J10" s="120"/>
      <c r="K10" s="120"/>
      <c r="L10" s="120"/>
      <c r="M10" s="120"/>
    </row>
    <row r="11" spans="1:13" ht="24.95" customHeight="1" x14ac:dyDescent="0.2">
      <c r="A11" s="17">
        <f t="shared" si="0"/>
        <v>6</v>
      </c>
      <c r="B11" s="230"/>
      <c r="C11" s="152"/>
      <c r="D11" s="50"/>
      <c r="E11" s="212"/>
      <c r="F11" s="50"/>
      <c r="G11" s="241"/>
      <c r="H11" s="120"/>
      <c r="I11" s="120"/>
      <c r="J11" s="120"/>
      <c r="K11" s="120"/>
      <c r="L11" s="120"/>
      <c r="M11" s="120"/>
    </row>
    <row r="12" spans="1:13" ht="24.95" customHeight="1" x14ac:dyDescent="0.2">
      <c r="A12" s="17">
        <f t="shared" si="0"/>
        <v>7</v>
      </c>
      <c r="B12" s="230"/>
      <c r="C12" s="152"/>
      <c r="D12" s="50"/>
      <c r="E12" s="212"/>
      <c r="F12" s="50"/>
      <c r="G12" s="241"/>
      <c r="H12" s="120"/>
      <c r="I12" s="120"/>
      <c r="J12" s="120"/>
      <c r="K12" s="120"/>
      <c r="L12" s="120"/>
      <c r="M12" s="120"/>
    </row>
    <row r="13" spans="1:13" ht="24.95" customHeight="1" x14ac:dyDescent="0.2">
      <c r="A13" s="17">
        <f t="shared" si="0"/>
        <v>8</v>
      </c>
      <c r="B13" s="230"/>
      <c r="C13" s="152"/>
      <c r="D13" s="50"/>
      <c r="E13" s="212"/>
      <c r="F13" s="50"/>
      <c r="G13" s="241"/>
      <c r="H13" s="120"/>
      <c r="I13" s="120"/>
      <c r="J13" s="120"/>
      <c r="K13" s="120"/>
      <c r="L13" s="120"/>
      <c r="M13" s="120"/>
    </row>
    <row r="14" spans="1:13" ht="24.95" customHeight="1" x14ac:dyDescent="0.2">
      <c r="A14" s="17">
        <f t="shared" si="0"/>
        <v>9</v>
      </c>
      <c r="B14" s="230"/>
      <c r="C14" s="152"/>
      <c r="D14" s="50"/>
      <c r="E14" s="212"/>
      <c r="F14" s="50"/>
      <c r="G14" s="241"/>
      <c r="H14" s="120"/>
      <c r="I14" s="120"/>
      <c r="J14" s="120"/>
      <c r="K14" s="120"/>
      <c r="L14" s="120"/>
      <c r="M14" s="120"/>
    </row>
    <row r="15" spans="1:13" ht="24.95" customHeight="1" x14ac:dyDescent="0.2">
      <c r="A15" s="17">
        <f t="shared" si="0"/>
        <v>10</v>
      </c>
      <c r="B15" s="230"/>
      <c r="C15" s="152"/>
      <c r="D15" s="50"/>
      <c r="E15" s="212"/>
      <c r="F15" s="50"/>
      <c r="G15" s="241"/>
      <c r="H15" s="120"/>
      <c r="I15" s="120"/>
      <c r="J15" s="120"/>
      <c r="K15" s="120"/>
      <c r="L15" s="120"/>
      <c r="M15" s="120"/>
    </row>
    <row r="16" spans="1:13" ht="24.95" customHeight="1" x14ac:dyDescent="0.2">
      <c r="A16" s="17">
        <f t="shared" si="0"/>
        <v>11</v>
      </c>
      <c r="B16" s="230"/>
      <c r="C16" s="212"/>
      <c r="D16" s="50"/>
      <c r="E16" s="212"/>
      <c r="F16" s="50"/>
      <c r="G16" s="241"/>
      <c r="H16" s="120"/>
      <c r="I16" s="120"/>
      <c r="J16" s="120"/>
      <c r="K16" s="120"/>
      <c r="L16" s="120"/>
      <c r="M16" s="120"/>
    </row>
    <row r="17" spans="1:13" ht="24.95" customHeight="1" x14ac:dyDescent="0.2">
      <c r="A17" s="17">
        <f t="shared" si="0"/>
        <v>12</v>
      </c>
      <c r="B17" s="230"/>
      <c r="C17" s="212"/>
      <c r="D17" s="50"/>
      <c r="E17" s="212"/>
      <c r="F17" s="50"/>
      <c r="G17" s="241"/>
      <c r="H17" s="120"/>
      <c r="I17" s="120"/>
      <c r="J17" s="120"/>
      <c r="K17" s="120"/>
      <c r="L17" s="120"/>
      <c r="M17" s="120"/>
    </row>
    <row r="18" spans="1:13" ht="24.95" customHeight="1" x14ac:dyDescent="0.2">
      <c r="A18" s="17">
        <f t="shared" si="0"/>
        <v>13</v>
      </c>
      <c r="B18" s="230"/>
      <c r="C18" s="212"/>
      <c r="D18" s="50"/>
      <c r="E18" s="212"/>
      <c r="F18" s="50"/>
      <c r="G18" s="241"/>
      <c r="H18" s="120"/>
      <c r="I18" s="120"/>
      <c r="J18" s="120"/>
      <c r="K18" s="120"/>
      <c r="L18" s="120"/>
      <c r="M18" s="120"/>
    </row>
    <row r="19" spans="1:13" ht="24.95" customHeight="1" x14ac:dyDescent="0.2">
      <c r="A19" s="17">
        <f t="shared" si="0"/>
        <v>14</v>
      </c>
      <c r="B19" s="230"/>
      <c r="C19" s="212"/>
      <c r="D19" s="50"/>
      <c r="E19" s="212"/>
      <c r="F19" s="50"/>
      <c r="G19" s="241"/>
      <c r="H19" s="120"/>
      <c r="I19" s="120"/>
      <c r="J19" s="120"/>
      <c r="K19" s="120"/>
      <c r="L19" s="120"/>
      <c r="M19" s="120"/>
    </row>
    <row r="20" spans="1:13" ht="24.95" customHeight="1" x14ac:dyDescent="0.2">
      <c r="A20" s="17">
        <f t="shared" si="0"/>
        <v>15</v>
      </c>
      <c r="B20" s="230"/>
      <c r="C20" s="212"/>
      <c r="D20" s="50"/>
      <c r="E20" s="212"/>
      <c r="F20" s="50"/>
      <c r="G20" s="241"/>
      <c r="H20" s="120"/>
      <c r="I20" s="120"/>
      <c r="J20" s="120"/>
      <c r="K20" s="120"/>
      <c r="L20" s="120"/>
      <c r="M20" s="120"/>
    </row>
    <row r="21" spans="1:13" ht="24.95" customHeight="1" x14ac:dyDescent="0.2">
      <c r="A21" s="17">
        <f t="shared" si="0"/>
        <v>16</v>
      </c>
      <c r="B21" s="230"/>
      <c r="C21" s="212"/>
      <c r="D21" s="50"/>
      <c r="E21" s="212"/>
      <c r="F21" s="50"/>
      <c r="G21" s="241"/>
      <c r="H21" s="120"/>
      <c r="I21" s="120"/>
      <c r="J21" s="120"/>
      <c r="K21" s="120"/>
      <c r="L21" s="120"/>
      <c r="M21" s="120"/>
    </row>
    <row r="22" spans="1:13" ht="24.95" customHeight="1" x14ac:dyDescent="0.2">
      <c r="A22" s="17">
        <f t="shared" si="0"/>
        <v>17</v>
      </c>
      <c r="B22" s="230"/>
      <c r="C22" s="212"/>
      <c r="D22" s="50"/>
      <c r="E22" s="212"/>
      <c r="F22" s="50"/>
      <c r="G22" s="241"/>
      <c r="H22" s="120"/>
      <c r="I22" s="120"/>
      <c r="J22" s="120"/>
      <c r="K22" s="120"/>
      <c r="L22" s="120"/>
      <c r="M22" s="120"/>
    </row>
    <row r="23" spans="1:13" ht="24.95" customHeight="1" x14ac:dyDescent="0.2">
      <c r="A23" s="17">
        <f t="shared" si="0"/>
        <v>18</v>
      </c>
      <c r="B23" s="230"/>
      <c r="C23" s="212"/>
      <c r="D23" s="50"/>
      <c r="E23" s="212"/>
      <c r="F23" s="50"/>
      <c r="G23" s="241"/>
      <c r="H23" s="120"/>
      <c r="I23" s="120"/>
      <c r="J23" s="120"/>
      <c r="K23" s="120"/>
      <c r="L23" s="120"/>
      <c r="M23" s="120"/>
    </row>
    <row r="24" spans="1:13" ht="24.95" customHeight="1" x14ac:dyDescent="0.2">
      <c r="A24" s="17">
        <f t="shared" si="0"/>
        <v>19</v>
      </c>
      <c r="B24" s="230"/>
      <c r="C24" s="212"/>
      <c r="D24" s="50"/>
      <c r="E24" s="212"/>
      <c r="F24" s="50"/>
      <c r="G24" s="241"/>
      <c r="H24" s="120"/>
      <c r="I24" s="120"/>
      <c r="J24" s="120"/>
      <c r="K24" s="120"/>
      <c r="L24" s="120"/>
      <c r="M24" s="120"/>
    </row>
    <row r="25" spans="1:13" ht="24.95" customHeight="1" x14ac:dyDescent="0.2">
      <c r="A25" s="17">
        <f t="shared" si="0"/>
        <v>20</v>
      </c>
      <c r="B25" s="230"/>
      <c r="C25" s="212"/>
      <c r="D25" s="50"/>
      <c r="E25" s="212"/>
      <c r="F25" s="50"/>
      <c r="G25" s="241"/>
      <c r="H25" s="120"/>
      <c r="I25" s="120"/>
      <c r="J25" s="120"/>
      <c r="K25" s="120"/>
      <c r="L25" s="120"/>
      <c r="M25" s="120"/>
    </row>
    <row r="26" spans="1:13" ht="24.95" customHeight="1" x14ac:dyDescent="0.2">
      <c r="A26" s="17">
        <f t="shared" si="0"/>
        <v>21</v>
      </c>
      <c r="B26" s="230"/>
      <c r="C26" s="212"/>
      <c r="D26" s="50"/>
      <c r="E26" s="212"/>
      <c r="F26" s="50"/>
      <c r="G26" s="241"/>
      <c r="H26" s="120"/>
      <c r="I26" s="120"/>
      <c r="J26" s="120"/>
      <c r="K26" s="120"/>
      <c r="L26" s="120"/>
      <c r="M26" s="120"/>
    </row>
    <row r="27" spans="1:13" ht="24.95" customHeight="1" x14ac:dyDescent="0.2">
      <c r="A27" s="17">
        <f t="shared" si="0"/>
        <v>22</v>
      </c>
      <c r="B27" s="230"/>
      <c r="C27" s="212"/>
      <c r="D27" s="50"/>
      <c r="E27" s="212"/>
      <c r="F27" s="50"/>
      <c r="G27" s="241"/>
      <c r="H27" s="120"/>
      <c r="I27" s="120"/>
      <c r="J27" s="120"/>
      <c r="K27" s="120"/>
      <c r="L27" s="120"/>
      <c r="M27" s="120"/>
    </row>
    <row r="28" spans="1:13" ht="24.95" customHeight="1" x14ac:dyDescent="0.2">
      <c r="A28" s="17">
        <f t="shared" si="0"/>
        <v>23</v>
      </c>
      <c r="B28" s="230"/>
      <c r="C28" s="212"/>
      <c r="D28" s="50"/>
      <c r="E28" s="212"/>
      <c r="F28" s="50"/>
      <c r="G28" s="241"/>
      <c r="H28" s="120"/>
      <c r="I28" s="120"/>
      <c r="J28" s="120"/>
      <c r="K28" s="120"/>
      <c r="L28" s="120"/>
      <c r="M28" s="120"/>
    </row>
    <row r="29" spans="1:13" ht="24.95" customHeight="1" x14ac:dyDescent="0.2">
      <c r="A29" s="17">
        <f t="shared" si="0"/>
        <v>24</v>
      </c>
      <c r="B29" s="230"/>
      <c r="C29" s="212"/>
      <c r="D29" s="50"/>
      <c r="E29" s="212"/>
      <c r="F29" s="50"/>
      <c r="G29" s="241"/>
      <c r="H29" s="120"/>
      <c r="I29" s="120"/>
      <c r="J29" s="120"/>
      <c r="K29" s="120"/>
      <c r="L29" s="120"/>
      <c r="M29" s="120"/>
    </row>
    <row r="30" spans="1:13" ht="24.95" customHeight="1" x14ac:dyDescent="0.2">
      <c r="A30" s="17">
        <f t="shared" si="0"/>
        <v>25</v>
      </c>
      <c r="B30" s="230"/>
      <c r="C30" s="212"/>
      <c r="D30" s="50"/>
      <c r="E30" s="212"/>
      <c r="F30" s="50"/>
      <c r="G30" s="241"/>
      <c r="H30" s="120"/>
      <c r="I30" s="120"/>
      <c r="J30" s="120"/>
      <c r="K30" s="120"/>
      <c r="L30" s="120"/>
      <c r="M30" s="120"/>
    </row>
    <row r="31" spans="1:13" ht="24.95" customHeight="1" x14ac:dyDescent="0.2">
      <c r="A31" s="17">
        <f t="shared" si="0"/>
        <v>26</v>
      </c>
      <c r="B31" s="230"/>
      <c r="C31" s="212"/>
      <c r="D31" s="50"/>
      <c r="E31" s="212"/>
      <c r="F31" s="50"/>
      <c r="G31" s="241"/>
      <c r="H31" s="120"/>
      <c r="I31" s="120"/>
      <c r="J31" s="120"/>
      <c r="K31" s="120"/>
      <c r="L31" s="120"/>
      <c r="M31" s="120"/>
    </row>
    <row r="32" spans="1:13" ht="24.95" customHeight="1" x14ac:dyDescent="0.2">
      <c r="A32" s="17">
        <f t="shared" si="0"/>
        <v>27</v>
      </c>
      <c r="B32" s="230"/>
      <c r="C32" s="212"/>
      <c r="D32" s="50"/>
      <c r="E32" s="212"/>
      <c r="F32" s="50"/>
      <c r="G32" s="241"/>
      <c r="H32" s="120"/>
      <c r="I32" s="120"/>
      <c r="J32" s="120"/>
      <c r="K32" s="120"/>
      <c r="L32" s="120"/>
      <c r="M32" s="120"/>
    </row>
    <row r="33" spans="1:13" ht="24.95" customHeight="1" x14ac:dyDescent="0.2">
      <c r="A33" s="17">
        <f t="shared" si="0"/>
        <v>28</v>
      </c>
      <c r="B33" s="230"/>
      <c r="C33" s="212"/>
      <c r="D33" s="50"/>
      <c r="E33" s="212"/>
      <c r="F33" s="50"/>
      <c r="G33" s="241"/>
      <c r="H33" s="120"/>
      <c r="I33" s="120"/>
      <c r="J33" s="120"/>
      <c r="K33" s="120"/>
      <c r="L33" s="120"/>
      <c r="M33" s="120"/>
    </row>
    <row r="34" spans="1:13" ht="24.95" customHeight="1" x14ac:dyDescent="0.2">
      <c r="A34" s="17">
        <f t="shared" si="0"/>
        <v>29</v>
      </c>
      <c r="B34" s="230"/>
      <c r="C34" s="212"/>
      <c r="D34" s="50"/>
      <c r="E34" s="212"/>
      <c r="F34" s="50"/>
      <c r="G34" s="241"/>
      <c r="H34" s="120"/>
      <c r="I34" s="120"/>
      <c r="J34" s="120"/>
      <c r="K34" s="120"/>
      <c r="L34" s="120"/>
      <c r="M34" s="120"/>
    </row>
    <row r="35" spans="1:13" ht="24.95" customHeight="1" x14ac:dyDescent="0.2">
      <c r="A35" s="17">
        <f t="shared" si="0"/>
        <v>30</v>
      </c>
      <c r="B35" s="230"/>
      <c r="C35" s="212"/>
      <c r="D35" s="50"/>
      <c r="E35" s="212"/>
      <c r="F35" s="50"/>
      <c r="G35" s="241"/>
      <c r="H35" s="120"/>
      <c r="I35" s="120"/>
      <c r="J35" s="120"/>
      <c r="K35" s="120"/>
      <c r="L35" s="120"/>
      <c r="M35" s="120"/>
    </row>
    <row r="36" spans="1:13" ht="24.95" customHeight="1" x14ac:dyDescent="0.2">
      <c r="A36" s="17">
        <f t="shared" si="0"/>
        <v>31</v>
      </c>
      <c r="B36" s="230"/>
      <c r="C36" s="212"/>
      <c r="D36" s="50"/>
      <c r="E36" s="212"/>
      <c r="F36" s="50"/>
      <c r="G36" s="241"/>
      <c r="H36" s="120"/>
      <c r="I36" s="120"/>
      <c r="J36" s="120"/>
      <c r="K36" s="120"/>
      <c r="L36" s="120"/>
      <c r="M36" s="120"/>
    </row>
    <row r="37" spans="1:13" ht="24.95" customHeight="1" x14ac:dyDescent="0.2">
      <c r="A37" s="17">
        <f t="shared" si="0"/>
        <v>32</v>
      </c>
      <c r="B37" s="230"/>
      <c r="C37" s="212"/>
      <c r="D37" s="50"/>
      <c r="E37" s="212"/>
      <c r="F37" s="50"/>
      <c r="G37" s="241"/>
      <c r="H37" s="120"/>
      <c r="I37" s="120"/>
      <c r="J37" s="120"/>
      <c r="K37" s="120"/>
      <c r="L37" s="120"/>
      <c r="M37" s="120"/>
    </row>
    <row r="38" spans="1:13" ht="24.95" customHeight="1" x14ac:dyDescent="0.2">
      <c r="A38" s="17">
        <f t="shared" si="0"/>
        <v>33</v>
      </c>
      <c r="B38" s="230"/>
      <c r="C38" s="212"/>
      <c r="D38" s="50"/>
      <c r="E38" s="212"/>
      <c r="F38" s="50"/>
      <c r="G38" s="241"/>
      <c r="H38" s="120"/>
      <c r="I38" s="120"/>
      <c r="J38" s="120"/>
      <c r="K38" s="120"/>
      <c r="L38" s="120"/>
      <c r="M38" s="120"/>
    </row>
    <row r="39" spans="1:13" ht="24.95" customHeight="1" x14ac:dyDescent="0.2">
      <c r="A39" s="17">
        <f t="shared" si="0"/>
        <v>34</v>
      </c>
      <c r="B39" s="230"/>
      <c r="C39" s="212"/>
      <c r="D39" s="50"/>
      <c r="E39" s="212"/>
      <c r="F39" s="50"/>
      <c r="G39" s="241"/>
      <c r="H39" s="120"/>
      <c r="I39" s="120"/>
      <c r="J39" s="120"/>
      <c r="K39" s="120"/>
      <c r="L39" s="120"/>
      <c r="M39" s="120"/>
    </row>
    <row r="40" spans="1:13" ht="24.95" customHeight="1" x14ac:dyDescent="0.2">
      <c r="A40" s="17">
        <f t="shared" si="0"/>
        <v>35</v>
      </c>
      <c r="B40" s="230"/>
      <c r="C40" s="212"/>
      <c r="D40" s="50"/>
      <c r="E40" s="212"/>
      <c r="F40" s="50"/>
      <c r="G40" s="241"/>
      <c r="H40" s="120"/>
      <c r="I40" s="120"/>
      <c r="J40" s="120"/>
      <c r="K40" s="120"/>
      <c r="L40" s="120"/>
      <c r="M40" s="120"/>
    </row>
    <row r="41" spans="1:13" ht="24.95" customHeight="1" x14ac:dyDescent="0.2">
      <c r="A41" s="17">
        <f t="shared" si="0"/>
        <v>36</v>
      </c>
      <c r="B41" s="230"/>
      <c r="C41" s="212"/>
      <c r="D41" s="50"/>
      <c r="E41" s="212"/>
      <c r="F41" s="50"/>
      <c r="G41" s="241"/>
      <c r="H41" s="120"/>
      <c r="I41" s="120"/>
      <c r="J41" s="120"/>
      <c r="K41" s="120"/>
      <c r="L41" s="120"/>
      <c r="M41" s="120"/>
    </row>
    <row r="42" spans="1:13" ht="24.95" customHeight="1" x14ac:dyDescent="0.2">
      <c r="A42" s="17">
        <f t="shared" si="0"/>
        <v>37</v>
      </c>
      <c r="B42" s="230"/>
      <c r="C42" s="212"/>
      <c r="D42" s="50"/>
      <c r="E42" s="212"/>
      <c r="F42" s="50"/>
      <c r="G42" s="241"/>
      <c r="H42" s="120"/>
      <c r="I42" s="120"/>
      <c r="J42" s="120"/>
      <c r="K42" s="120"/>
      <c r="L42" s="120"/>
      <c r="M42" s="120"/>
    </row>
    <row r="43" spans="1:13" ht="24.95" customHeight="1" x14ac:dyDescent="0.2">
      <c r="A43" s="17">
        <f t="shared" si="0"/>
        <v>38</v>
      </c>
      <c r="B43" s="230"/>
      <c r="C43" s="212"/>
      <c r="D43" s="50"/>
      <c r="E43" s="212"/>
      <c r="F43" s="50"/>
      <c r="G43" s="241"/>
      <c r="H43" s="120"/>
      <c r="I43" s="120"/>
      <c r="J43" s="120"/>
      <c r="K43" s="120"/>
      <c r="L43" s="120"/>
      <c r="M43" s="120"/>
    </row>
    <row r="44" spans="1:13" ht="24.95" customHeight="1" x14ac:dyDescent="0.2">
      <c r="A44" s="17">
        <f t="shared" si="0"/>
        <v>39</v>
      </c>
      <c r="B44" s="230"/>
      <c r="C44" s="212"/>
      <c r="D44" s="50"/>
      <c r="E44" s="212"/>
      <c r="F44" s="50"/>
      <c r="G44" s="241"/>
      <c r="H44" s="120"/>
      <c r="I44" s="120"/>
      <c r="J44" s="120"/>
      <c r="K44" s="120"/>
      <c r="L44" s="120"/>
      <c r="M44" s="120"/>
    </row>
    <row r="45" spans="1:13" ht="24.95" customHeight="1" x14ac:dyDescent="0.2">
      <c r="A45" s="17">
        <f t="shared" si="0"/>
        <v>40</v>
      </c>
      <c r="B45" s="230"/>
      <c r="C45" s="212"/>
      <c r="D45" s="50"/>
      <c r="E45" s="212"/>
      <c r="F45" s="50"/>
      <c r="G45" s="241"/>
      <c r="H45" s="120"/>
      <c r="I45" s="120"/>
      <c r="J45" s="120"/>
      <c r="K45" s="120"/>
      <c r="L45" s="120"/>
      <c r="M45" s="120"/>
    </row>
    <row r="46" spans="1:13" ht="24.95" customHeight="1" x14ac:dyDescent="0.2">
      <c r="A46" s="17">
        <f t="shared" si="0"/>
        <v>41</v>
      </c>
      <c r="B46" s="230"/>
      <c r="C46" s="212"/>
      <c r="D46" s="50"/>
      <c r="E46" s="212"/>
      <c r="F46" s="50"/>
      <c r="G46" s="241"/>
      <c r="H46" s="120"/>
      <c r="I46" s="120"/>
      <c r="J46" s="120"/>
      <c r="K46" s="120"/>
      <c r="L46" s="120"/>
      <c r="M46" s="120"/>
    </row>
    <row r="47" spans="1:13" ht="24.95" customHeight="1" x14ac:dyDescent="0.2">
      <c r="A47" s="17">
        <f t="shared" si="0"/>
        <v>42</v>
      </c>
      <c r="B47" s="230"/>
      <c r="C47" s="212"/>
      <c r="D47" s="50"/>
      <c r="E47" s="212"/>
      <c r="F47" s="50"/>
      <c r="G47" s="241"/>
      <c r="H47" s="120"/>
      <c r="I47" s="120"/>
      <c r="J47" s="120"/>
      <c r="K47" s="120"/>
      <c r="L47" s="120"/>
      <c r="M47" s="120"/>
    </row>
    <row r="48" spans="1:13" ht="24.95" customHeight="1" x14ac:dyDescent="0.2">
      <c r="A48" s="17">
        <f t="shared" si="0"/>
        <v>43</v>
      </c>
      <c r="B48" s="230"/>
      <c r="C48" s="212"/>
      <c r="D48" s="50"/>
      <c r="E48" s="212"/>
      <c r="F48" s="50"/>
      <c r="G48" s="241"/>
      <c r="H48" s="120"/>
      <c r="I48" s="120"/>
      <c r="J48" s="120"/>
      <c r="K48" s="120"/>
      <c r="L48" s="120"/>
      <c r="M48" s="120"/>
    </row>
    <row r="49" spans="1:13" ht="24.95" customHeight="1" x14ac:dyDescent="0.2">
      <c r="A49" s="17">
        <f t="shared" si="0"/>
        <v>44</v>
      </c>
      <c r="B49" s="230"/>
      <c r="C49" s="212"/>
      <c r="D49" s="50"/>
      <c r="E49" s="212"/>
      <c r="F49" s="50"/>
      <c r="G49" s="241"/>
      <c r="H49" s="120"/>
      <c r="I49" s="120"/>
      <c r="J49" s="120"/>
      <c r="K49" s="120"/>
      <c r="L49" s="120"/>
      <c r="M49" s="120"/>
    </row>
    <row r="50" spans="1:13" ht="24.95" customHeight="1" x14ac:dyDescent="0.2">
      <c r="A50" s="17">
        <f t="shared" si="0"/>
        <v>45</v>
      </c>
      <c r="B50" s="230"/>
      <c r="C50" s="212"/>
      <c r="D50" s="50"/>
      <c r="E50" s="212"/>
      <c r="F50" s="50"/>
      <c r="G50" s="241"/>
      <c r="H50" s="120"/>
      <c r="I50" s="120"/>
      <c r="J50" s="120"/>
      <c r="K50" s="120"/>
      <c r="L50" s="120"/>
      <c r="M50" s="120"/>
    </row>
    <row r="51" spans="1:13" ht="24.95" customHeight="1" x14ac:dyDescent="0.2">
      <c r="A51" s="17">
        <f t="shared" si="0"/>
        <v>46</v>
      </c>
      <c r="B51" s="230"/>
      <c r="C51" s="212"/>
      <c r="D51" s="50"/>
      <c r="E51" s="212"/>
      <c r="F51" s="50"/>
      <c r="G51" s="241"/>
      <c r="H51" s="120"/>
      <c r="I51" s="120"/>
      <c r="J51" s="120"/>
      <c r="K51" s="120"/>
      <c r="L51" s="120"/>
      <c r="M51" s="120"/>
    </row>
    <row r="52" spans="1:13" ht="24.95" customHeight="1" x14ac:dyDescent="0.2">
      <c r="A52" s="17">
        <f t="shared" si="0"/>
        <v>47</v>
      </c>
      <c r="B52" s="230"/>
      <c r="C52" s="212"/>
      <c r="D52" s="50"/>
      <c r="E52" s="212"/>
      <c r="F52" s="50"/>
      <c r="G52" s="241"/>
      <c r="H52" s="120"/>
      <c r="I52" s="120"/>
      <c r="J52" s="120"/>
      <c r="K52" s="120"/>
      <c r="L52" s="120"/>
      <c r="M52" s="120"/>
    </row>
    <row r="53" spans="1:13" ht="24.95" customHeight="1" x14ac:dyDescent="0.2">
      <c r="A53" s="17">
        <f t="shared" si="0"/>
        <v>48</v>
      </c>
      <c r="B53" s="230"/>
      <c r="C53" s="212"/>
      <c r="D53" s="50"/>
      <c r="E53" s="212"/>
      <c r="F53" s="50"/>
      <c r="G53" s="241"/>
      <c r="H53" s="120"/>
      <c r="I53" s="120"/>
      <c r="J53" s="120"/>
      <c r="K53" s="120"/>
      <c r="L53" s="120"/>
      <c r="M53" s="120"/>
    </row>
    <row r="54" spans="1:13" ht="24.95" customHeight="1" x14ac:dyDescent="0.2">
      <c r="A54" s="17">
        <f t="shared" si="0"/>
        <v>49</v>
      </c>
      <c r="B54" s="230"/>
      <c r="C54" s="212"/>
      <c r="D54" s="50"/>
      <c r="E54" s="212"/>
      <c r="F54" s="50"/>
      <c r="G54" s="241"/>
      <c r="H54" s="120"/>
      <c r="I54" s="120"/>
      <c r="J54" s="120"/>
      <c r="K54" s="120"/>
      <c r="L54" s="120"/>
      <c r="M54" s="120"/>
    </row>
    <row r="55" spans="1:13" ht="24.95" customHeight="1" x14ac:dyDescent="0.2">
      <c r="A55" s="17">
        <f t="shared" si="0"/>
        <v>50</v>
      </c>
      <c r="B55" s="230"/>
      <c r="C55" s="212"/>
      <c r="D55" s="50"/>
      <c r="E55" s="212"/>
      <c r="F55" s="50"/>
      <c r="G55" s="241"/>
      <c r="H55" s="120"/>
      <c r="I55" s="120"/>
      <c r="J55" s="120"/>
      <c r="K55" s="120"/>
      <c r="L55" s="120"/>
      <c r="M55" s="120"/>
    </row>
    <row r="56" spans="1:13" ht="24.95" customHeight="1" x14ac:dyDescent="0.2">
      <c r="A56" s="17">
        <f t="shared" si="0"/>
        <v>51</v>
      </c>
      <c r="B56" s="230"/>
      <c r="C56" s="212"/>
      <c r="D56" s="50"/>
      <c r="E56" s="212"/>
      <c r="F56" s="50"/>
      <c r="G56" s="241"/>
      <c r="H56" s="120"/>
      <c r="I56" s="120"/>
      <c r="J56" s="120"/>
      <c r="K56" s="120"/>
      <c r="L56" s="120"/>
      <c r="M56" s="120"/>
    </row>
    <row r="57" spans="1:13" ht="24.95" customHeight="1" x14ac:dyDescent="0.2">
      <c r="A57" s="17">
        <f t="shared" si="0"/>
        <v>52</v>
      </c>
      <c r="B57" s="230"/>
      <c r="C57" s="212"/>
      <c r="D57" s="50"/>
      <c r="E57" s="212"/>
      <c r="F57" s="50"/>
      <c r="G57" s="241"/>
      <c r="H57" s="120"/>
      <c r="I57" s="120"/>
      <c r="J57" s="120"/>
      <c r="K57" s="120"/>
      <c r="L57" s="120"/>
      <c r="M57" s="120"/>
    </row>
    <row r="58" spans="1:13" ht="24.95" customHeight="1" x14ac:dyDescent="0.2">
      <c r="A58" s="17">
        <f t="shared" si="0"/>
        <v>53</v>
      </c>
      <c r="B58" s="230"/>
      <c r="C58" s="212"/>
      <c r="D58" s="50"/>
      <c r="E58" s="212"/>
      <c r="F58" s="50"/>
      <c r="G58" s="241"/>
      <c r="H58" s="120"/>
      <c r="I58" s="120"/>
      <c r="J58" s="120"/>
      <c r="K58" s="120"/>
      <c r="L58" s="120"/>
      <c r="M58" s="120"/>
    </row>
    <row r="59" spans="1:13" ht="24.95" customHeight="1" x14ac:dyDescent="0.2">
      <c r="A59" s="17">
        <f t="shared" si="0"/>
        <v>54</v>
      </c>
      <c r="B59" s="230"/>
      <c r="C59" s="212"/>
      <c r="D59" s="50"/>
      <c r="E59" s="212"/>
      <c r="F59" s="50"/>
      <c r="G59" s="241"/>
      <c r="H59" s="120"/>
      <c r="I59" s="120"/>
      <c r="J59" s="120"/>
      <c r="K59" s="120"/>
      <c r="L59" s="120"/>
      <c r="M59" s="120"/>
    </row>
    <row r="60" spans="1:13" ht="24.95" customHeight="1" x14ac:dyDescent="0.2">
      <c r="A60" s="17">
        <f t="shared" si="0"/>
        <v>55</v>
      </c>
      <c r="B60" s="230"/>
      <c r="C60" s="212"/>
      <c r="D60" s="50"/>
      <c r="E60" s="212"/>
      <c r="F60" s="50"/>
      <c r="G60" s="241"/>
      <c r="H60" s="120"/>
      <c r="I60" s="120"/>
      <c r="J60" s="120"/>
      <c r="K60" s="120"/>
      <c r="L60" s="120"/>
      <c r="M60" s="120"/>
    </row>
    <row r="61" spans="1:13" ht="24.95" customHeight="1" x14ac:dyDescent="0.2">
      <c r="A61" s="17">
        <f t="shared" si="0"/>
        <v>56</v>
      </c>
      <c r="B61" s="230"/>
      <c r="C61" s="212"/>
      <c r="D61" s="50"/>
      <c r="E61" s="212"/>
      <c r="F61" s="50"/>
      <c r="G61" s="241"/>
      <c r="H61" s="120"/>
      <c r="I61" s="120"/>
      <c r="J61" s="120"/>
      <c r="K61" s="120"/>
      <c r="L61" s="120"/>
      <c r="M61" s="120"/>
    </row>
    <row r="62" spans="1:13" ht="24.95" customHeight="1" x14ac:dyDescent="0.2">
      <c r="A62" s="17">
        <f t="shared" si="0"/>
        <v>57</v>
      </c>
      <c r="B62" s="230"/>
      <c r="C62" s="212"/>
      <c r="D62" s="50"/>
      <c r="E62" s="212"/>
      <c r="F62" s="50"/>
      <c r="G62" s="241"/>
      <c r="H62" s="120"/>
      <c r="I62" s="120"/>
      <c r="J62" s="120"/>
      <c r="K62" s="120"/>
      <c r="L62" s="120"/>
      <c r="M62" s="120"/>
    </row>
    <row r="63" spans="1:13" ht="24.95" customHeight="1" x14ac:dyDescent="0.2">
      <c r="A63" s="17">
        <f t="shared" si="0"/>
        <v>58</v>
      </c>
      <c r="B63" s="230"/>
      <c r="C63" s="212"/>
      <c r="D63" s="50"/>
      <c r="E63" s="212"/>
      <c r="F63" s="50"/>
      <c r="G63" s="241"/>
      <c r="H63" s="120"/>
      <c r="I63" s="120"/>
      <c r="J63" s="120"/>
      <c r="K63" s="120"/>
      <c r="L63" s="120"/>
      <c r="M63" s="120"/>
    </row>
    <row r="64" spans="1:13" ht="24.95" customHeight="1" x14ac:dyDescent="0.2">
      <c r="A64" s="17">
        <f t="shared" si="0"/>
        <v>59</v>
      </c>
      <c r="B64" s="230"/>
      <c r="C64" s="212"/>
      <c r="D64" s="50"/>
      <c r="E64" s="212"/>
      <c r="F64" s="50"/>
      <c r="G64" s="241"/>
      <c r="H64" s="120"/>
      <c r="I64" s="120"/>
      <c r="J64" s="120"/>
      <c r="K64" s="120"/>
      <c r="L64" s="120"/>
      <c r="M64" s="120"/>
    </row>
    <row r="65" spans="1:13" ht="24.95" customHeight="1" x14ac:dyDescent="0.2">
      <c r="A65" s="17">
        <f t="shared" si="0"/>
        <v>60</v>
      </c>
      <c r="B65" s="230"/>
      <c r="C65" s="212"/>
      <c r="D65" s="50"/>
      <c r="E65" s="212"/>
      <c r="F65" s="50"/>
      <c r="G65" s="241"/>
      <c r="H65" s="120"/>
      <c r="I65" s="120"/>
      <c r="J65" s="120"/>
      <c r="K65" s="120"/>
      <c r="L65" s="120"/>
      <c r="M65" s="120"/>
    </row>
    <row r="66" spans="1:13" ht="24.95" customHeight="1" x14ac:dyDescent="0.2">
      <c r="A66" s="17">
        <f t="shared" si="0"/>
        <v>61</v>
      </c>
      <c r="B66" s="230"/>
      <c r="C66" s="212"/>
      <c r="D66" s="50"/>
      <c r="E66" s="212"/>
      <c r="F66" s="50"/>
      <c r="G66" s="241"/>
      <c r="H66" s="120"/>
      <c r="I66" s="120"/>
      <c r="J66" s="120"/>
      <c r="K66" s="120"/>
      <c r="L66" s="120"/>
      <c r="M66" s="120"/>
    </row>
    <row r="67" spans="1:13" ht="24.95" customHeight="1" x14ac:dyDescent="0.2">
      <c r="A67" s="17">
        <f t="shared" si="0"/>
        <v>62</v>
      </c>
      <c r="B67" s="230"/>
      <c r="C67" s="212"/>
      <c r="D67" s="50"/>
      <c r="E67" s="212"/>
      <c r="F67" s="50"/>
      <c r="G67" s="241"/>
      <c r="H67" s="120"/>
      <c r="I67" s="120"/>
      <c r="J67" s="120"/>
      <c r="K67" s="120"/>
      <c r="L67" s="120"/>
      <c r="M67" s="120"/>
    </row>
    <row r="68" spans="1:13" ht="24.95" customHeight="1" x14ac:dyDescent="0.2">
      <c r="A68" s="17">
        <f t="shared" si="0"/>
        <v>63</v>
      </c>
      <c r="B68" s="230"/>
      <c r="C68" s="212"/>
      <c r="D68" s="50"/>
      <c r="E68" s="212"/>
      <c r="F68" s="50"/>
      <c r="G68" s="241"/>
      <c r="H68" s="120"/>
      <c r="I68" s="120"/>
      <c r="J68" s="120"/>
      <c r="K68" s="120"/>
      <c r="L68" s="120"/>
      <c r="M68" s="120"/>
    </row>
    <row r="69" spans="1:13" ht="24.95" customHeight="1" x14ac:dyDescent="0.2">
      <c r="A69" s="17">
        <f t="shared" si="0"/>
        <v>64</v>
      </c>
      <c r="B69" s="230"/>
      <c r="C69" s="212"/>
      <c r="D69" s="50"/>
      <c r="E69" s="212"/>
      <c r="F69" s="50"/>
      <c r="G69" s="241"/>
      <c r="H69" s="120"/>
      <c r="I69" s="120"/>
      <c r="J69" s="120"/>
      <c r="K69" s="120"/>
      <c r="L69" s="120"/>
      <c r="M69" s="120"/>
    </row>
    <row r="70" spans="1:13" ht="24.95" customHeight="1" x14ac:dyDescent="0.2">
      <c r="A70" s="17">
        <f t="shared" si="0"/>
        <v>65</v>
      </c>
      <c r="B70" s="230"/>
      <c r="C70" s="212"/>
      <c r="D70" s="50"/>
      <c r="E70" s="212"/>
      <c r="F70" s="50"/>
      <c r="G70" s="241"/>
      <c r="H70" s="120"/>
      <c r="I70" s="120"/>
      <c r="J70" s="120"/>
      <c r="K70" s="120"/>
      <c r="L70" s="120"/>
      <c r="M70" s="120"/>
    </row>
    <row r="71" spans="1:13" ht="24.95" customHeight="1" x14ac:dyDescent="0.2">
      <c r="A71" s="17">
        <f t="shared" ref="A71:A75" si="1">1+A70</f>
        <v>66</v>
      </c>
      <c r="B71" s="230"/>
      <c r="C71" s="212"/>
      <c r="D71" s="50"/>
      <c r="E71" s="212"/>
      <c r="F71" s="50"/>
      <c r="G71" s="241"/>
      <c r="H71" s="120"/>
      <c r="I71" s="120"/>
      <c r="J71" s="120"/>
      <c r="K71" s="120"/>
      <c r="L71" s="120"/>
      <c r="M71" s="120"/>
    </row>
    <row r="72" spans="1:13" ht="24.95" customHeight="1" x14ac:dyDescent="0.2">
      <c r="A72" s="17">
        <f t="shared" si="1"/>
        <v>67</v>
      </c>
      <c r="B72" s="230"/>
      <c r="C72" s="212"/>
      <c r="D72" s="50"/>
      <c r="E72" s="212"/>
      <c r="F72" s="50"/>
      <c r="G72" s="241"/>
      <c r="H72" s="120"/>
      <c r="I72" s="120"/>
      <c r="J72" s="120"/>
      <c r="K72" s="120"/>
      <c r="L72" s="120"/>
      <c r="M72" s="120"/>
    </row>
    <row r="73" spans="1:13" ht="24.95" customHeight="1" x14ac:dyDescent="0.2">
      <c r="A73" s="17">
        <f t="shared" si="1"/>
        <v>68</v>
      </c>
      <c r="B73" s="230"/>
      <c r="C73" s="212"/>
      <c r="D73" s="50"/>
      <c r="E73" s="212"/>
      <c r="F73" s="50"/>
      <c r="G73" s="241"/>
      <c r="H73" s="120"/>
      <c r="I73" s="120"/>
      <c r="J73" s="120"/>
      <c r="K73" s="120"/>
      <c r="L73" s="120"/>
      <c r="M73" s="120"/>
    </row>
    <row r="74" spans="1:13" ht="24.95" customHeight="1" x14ac:dyDescent="0.2">
      <c r="A74" s="17">
        <f t="shared" si="1"/>
        <v>69</v>
      </c>
      <c r="B74" s="230"/>
      <c r="C74" s="212"/>
      <c r="D74" s="50"/>
      <c r="E74" s="212"/>
      <c r="F74" s="50"/>
      <c r="G74" s="241"/>
      <c r="H74" s="120"/>
      <c r="I74" s="120"/>
      <c r="J74" s="120"/>
      <c r="K74" s="120"/>
      <c r="L74" s="120"/>
      <c r="M74" s="120"/>
    </row>
    <row r="75" spans="1:13" ht="24.95" customHeight="1" thickBot="1" x14ac:dyDescent="0.25">
      <c r="A75" s="19">
        <f t="shared" si="1"/>
        <v>70</v>
      </c>
      <c r="B75" s="264"/>
      <c r="C75" s="201"/>
      <c r="D75" s="53"/>
      <c r="E75" s="201"/>
      <c r="F75" s="53"/>
      <c r="G75" s="244"/>
      <c r="H75" s="120"/>
      <c r="I75" s="120"/>
      <c r="J75" s="120"/>
      <c r="K75" s="120"/>
      <c r="L75" s="120"/>
      <c r="M75" s="120"/>
    </row>
    <row r="76" spans="1:13" ht="24.95" customHeight="1" thickTop="1" x14ac:dyDescent="0.2">
      <c r="A76" s="16">
        <v>71</v>
      </c>
      <c r="B76" s="266"/>
      <c r="C76" s="152"/>
      <c r="D76" s="50"/>
      <c r="E76" s="152"/>
      <c r="F76" s="50"/>
      <c r="G76" s="240"/>
      <c r="H76" s="120"/>
      <c r="I76" s="120"/>
      <c r="J76" s="120"/>
      <c r="K76" s="120"/>
      <c r="L76" s="120"/>
      <c r="M76" s="120"/>
    </row>
    <row r="77" spans="1:13" ht="24.95" customHeight="1" x14ac:dyDescent="0.2">
      <c r="A77" s="16">
        <v>72</v>
      </c>
      <c r="B77" s="230"/>
      <c r="C77" s="212"/>
      <c r="D77" s="50"/>
      <c r="E77" s="212"/>
      <c r="F77" s="50"/>
      <c r="G77" s="241"/>
      <c r="H77" s="120"/>
      <c r="I77" s="120"/>
      <c r="J77" s="120"/>
      <c r="K77" s="120"/>
      <c r="L77" s="120"/>
      <c r="M77" s="120"/>
    </row>
    <row r="78" spans="1:13" ht="24.95" customHeight="1" x14ac:dyDescent="0.2">
      <c r="A78" s="16">
        <v>73</v>
      </c>
      <c r="B78" s="230"/>
      <c r="C78" s="212"/>
      <c r="D78" s="50"/>
      <c r="E78" s="212"/>
      <c r="F78" s="50"/>
      <c r="G78" s="241"/>
      <c r="H78" s="120"/>
      <c r="I78" s="120"/>
      <c r="J78" s="120"/>
      <c r="K78" s="120"/>
      <c r="L78" s="120"/>
      <c r="M78" s="120"/>
    </row>
    <row r="79" spans="1:13" ht="24.95" customHeight="1" x14ac:dyDescent="0.2">
      <c r="A79" s="16">
        <v>74</v>
      </c>
      <c r="B79" s="230"/>
      <c r="C79" s="212"/>
      <c r="D79" s="50"/>
      <c r="E79" s="212"/>
      <c r="F79" s="50"/>
      <c r="G79" s="241"/>
      <c r="H79" s="120"/>
      <c r="I79" s="120"/>
      <c r="J79" s="120"/>
      <c r="K79" s="120"/>
      <c r="L79" s="120"/>
      <c r="M79" s="120"/>
    </row>
    <row r="80" spans="1:13" ht="24.95" customHeight="1" x14ac:dyDescent="0.2">
      <c r="A80" s="16">
        <v>75</v>
      </c>
      <c r="B80" s="230"/>
      <c r="C80" s="212"/>
      <c r="D80" s="50"/>
      <c r="E80" s="212"/>
      <c r="F80" s="50"/>
      <c r="G80" s="241"/>
      <c r="H80" s="120"/>
      <c r="I80" s="120"/>
      <c r="J80" s="120"/>
      <c r="K80" s="120"/>
      <c r="L80" s="120"/>
      <c r="M80" s="120"/>
    </row>
    <row r="81" spans="1:13" ht="24.95" customHeight="1" x14ac:dyDescent="0.2">
      <c r="A81" s="16">
        <v>76</v>
      </c>
      <c r="B81" s="230"/>
      <c r="C81" s="212"/>
      <c r="D81" s="50"/>
      <c r="E81" s="212"/>
      <c r="F81" s="50"/>
      <c r="G81" s="241"/>
      <c r="H81" s="120"/>
      <c r="I81" s="120"/>
      <c r="J81" s="120"/>
      <c r="K81" s="120"/>
      <c r="L81" s="120"/>
      <c r="M81" s="120"/>
    </row>
    <row r="82" spans="1:13" ht="24.95" customHeight="1" x14ac:dyDescent="0.2">
      <c r="A82" s="16">
        <v>77</v>
      </c>
      <c r="B82" s="230"/>
      <c r="C82" s="212"/>
      <c r="D82" s="50"/>
      <c r="E82" s="212"/>
      <c r="F82" s="50"/>
      <c r="G82" s="241"/>
      <c r="H82" s="120"/>
      <c r="I82" s="120"/>
      <c r="J82" s="120"/>
      <c r="K82" s="120"/>
      <c r="L82" s="120"/>
      <c r="M82" s="120"/>
    </row>
    <row r="83" spans="1:13" ht="24.95" customHeight="1" x14ac:dyDescent="0.2">
      <c r="A83" s="16">
        <v>78</v>
      </c>
      <c r="B83" s="230"/>
      <c r="C83" s="212"/>
      <c r="D83" s="50"/>
      <c r="E83" s="212"/>
      <c r="F83" s="50"/>
      <c r="G83" s="241"/>
      <c r="H83" s="120"/>
      <c r="I83" s="120"/>
      <c r="J83" s="120"/>
      <c r="K83" s="120"/>
      <c r="L83" s="120"/>
      <c r="M83" s="120"/>
    </row>
    <row r="84" spans="1:13" ht="24.95" customHeight="1" x14ac:dyDescent="0.2">
      <c r="A84" s="16">
        <v>79</v>
      </c>
      <c r="B84" s="230"/>
      <c r="C84" s="212"/>
      <c r="D84" s="50"/>
      <c r="E84" s="212"/>
      <c r="F84" s="50"/>
      <c r="G84" s="241"/>
      <c r="H84" s="120"/>
      <c r="I84" s="120"/>
      <c r="J84" s="120"/>
      <c r="K84" s="120"/>
      <c r="L84" s="120"/>
      <c r="M84" s="120"/>
    </row>
    <row r="85" spans="1:13" ht="24.95" customHeight="1" x14ac:dyDescent="0.2">
      <c r="A85" s="16">
        <v>80</v>
      </c>
      <c r="B85" s="230"/>
      <c r="C85" s="212"/>
      <c r="D85" s="50"/>
      <c r="E85" s="212"/>
      <c r="F85" s="50"/>
      <c r="G85" s="241"/>
      <c r="H85" s="120"/>
      <c r="I85" s="120"/>
      <c r="J85" s="120"/>
      <c r="K85" s="120"/>
      <c r="L85" s="120"/>
      <c r="M85" s="120"/>
    </row>
    <row r="86" spans="1:13" ht="24.95" customHeight="1" x14ac:dyDescent="0.2">
      <c r="A86" s="16">
        <v>81</v>
      </c>
      <c r="B86" s="230"/>
      <c r="C86" s="212"/>
      <c r="D86" s="50"/>
      <c r="E86" s="212"/>
      <c r="F86" s="50"/>
      <c r="G86" s="241"/>
      <c r="H86" s="120"/>
      <c r="I86" s="120"/>
      <c r="J86" s="120"/>
      <c r="K86" s="120"/>
      <c r="L86" s="120"/>
      <c r="M86" s="120"/>
    </row>
    <row r="87" spans="1:13" ht="24.95" customHeight="1" x14ac:dyDescent="0.2">
      <c r="A87" s="16">
        <v>82</v>
      </c>
      <c r="B87" s="230"/>
      <c r="C87" s="212"/>
      <c r="D87" s="50"/>
      <c r="E87" s="212"/>
      <c r="F87" s="50"/>
      <c r="G87" s="241"/>
      <c r="H87" s="120"/>
      <c r="I87" s="120"/>
      <c r="J87" s="120"/>
      <c r="K87" s="120"/>
      <c r="L87" s="120"/>
      <c r="M87" s="120"/>
    </row>
    <row r="88" spans="1:13" ht="24.95" customHeight="1" x14ac:dyDescent="0.2">
      <c r="A88" s="16">
        <v>83</v>
      </c>
      <c r="B88" s="230"/>
      <c r="C88" s="212"/>
      <c r="D88" s="50"/>
      <c r="E88" s="212"/>
      <c r="F88" s="50"/>
      <c r="G88" s="241"/>
      <c r="H88" s="120"/>
      <c r="I88" s="120"/>
      <c r="J88" s="120"/>
      <c r="K88" s="120"/>
      <c r="L88" s="120"/>
      <c r="M88" s="120"/>
    </row>
    <row r="89" spans="1:13" ht="24.95" customHeight="1" x14ac:dyDescent="0.2">
      <c r="A89" s="16">
        <v>84</v>
      </c>
      <c r="B89" s="230"/>
      <c r="C89" s="212"/>
      <c r="D89" s="50"/>
      <c r="E89" s="212"/>
      <c r="F89" s="50"/>
      <c r="G89" s="241"/>
      <c r="H89" s="120"/>
      <c r="I89" s="120"/>
      <c r="J89" s="120"/>
      <c r="K89" s="120"/>
      <c r="L89" s="120"/>
      <c r="M89" s="120"/>
    </row>
    <row r="90" spans="1:13" ht="24.95" customHeight="1" x14ac:dyDescent="0.2">
      <c r="A90" s="16">
        <v>85</v>
      </c>
      <c r="B90" s="230"/>
      <c r="C90" s="212"/>
      <c r="D90" s="50"/>
      <c r="E90" s="212"/>
      <c r="F90" s="50"/>
      <c r="G90" s="241"/>
      <c r="H90" s="120"/>
      <c r="I90" s="120"/>
      <c r="J90" s="120"/>
      <c r="K90" s="120"/>
      <c r="L90" s="120"/>
      <c r="M90" s="120"/>
    </row>
    <row r="91" spans="1:13" ht="24.95" customHeight="1" x14ac:dyDescent="0.2">
      <c r="A91" s="16">
        <v>86</v>
      </c>
      <c r="B91" s="230"/>
      <c r="C91" s="212"/>
      <c r="D91" s="50"/>
      <c r="E91" s="212"/>
      <c r="F91" s="50"/>
      <c r="G91" s="241"/>
      <c r="H91" s="120"/>
      <c r="I91" s="120"/>
      <c r="J91" s="120"/>
      <c r="K91" s="120"/>
      <c r="L91" s="120"/>
      <c r="M91" s="120"/>
    </row>
    <row r="92" spans="1:13" ht="24.95" customHeight="1" x14ac:dyDescent="0.2">
      <c r="A92" s="16">
        <v>87</v>
      </c>
      <c r="B92" s="230"/>
      <c r="C92" s="212"/>
      <c r="D92" s="50"/>
      <c r="E92" s="212"/>
      <c r="F92" s="50"/>
      <c r="G92" s="241"/>
      <c r="H92" s="120"/>
      <c r="I92" s="120"/>
      <c r="J92" s="120"/>
      <c r="K92" s="120"/>
      <c r="L92" s="120"/>
      <c r="M92" s="120"/>
    </row>
    <row r="93" spans="1:13" ht="24.95" customHeight="1" x14ac:dyDescent="0.2">
      <c r="A93" s="16">
        <v>88</v>
      </c>
      <c r="B93" s="230"/>
      <c r="C93" s="212"/>
      <c r="D93" s="50"/>
      <c r="E93" s="212"/>
      <c r="F93" s="50"/>
      <c r="G93" s="241"/>
      <c r="H93" s="120"/>
      <c r="I93" s="120"/>
      <c r="J93" s="120"/>
      <c r="K93" s="120"/>
      <c r="L93" s="120"/>
      <c r="M93" s="120"/>
    </row>
    <row r="94" spans="1:13" ht="24.95" customHeight="1" x14ac:dyDescent="0.2">
      <c r="A94" s="16">
        <v>89</v>
      </c>
      <c r="B94" s="230"/>
      <c r="C94" s="212"/>
      <c r="D94" s="50"/>
      <c r="E94" s="212"/>
      <c r="F94" s="50"/>
      <c r="G94" s="241"/>
      <c r="H94" s="120"/>
      <c r="I94" s="120"/>
      <c r="J94" s="120"/>
      <c r="K94" s="120"/>
      <c r="L94" s="120"/>
      <c r="M94" s="120"/>
    </row>
    <row r="95" spans="1:13" ht="24.95" customHeight="1" x14ac:dyDescent="0.2">
      <c r="A95" s="16">
        <v>90</v>
      </c>
      <c r="B95" s="230"/>
      <c r="C95" s="212"/>
      <c r="D95" s="50"/>
      <c r="E95" s="212"/>
      <c r="F95" s="50"/>
      <c r="G95" s="241"/>
      <c r="H95" s="120"/>
      <c r="I95" s="120"/>
      <c r="J95" s="120"/>
      <c r="K95" s="120"/>
      <c r="L95" s="120"/>
      <c r="M95" s="120"/>
    </row>
    <row r="96" spans="1:13" ht="24.95" customHeight="1" x14ac:dyDescent="0.2">
      <c r="A96" s="16">
        <v>91</v>
      </c>
      <c r="B96" s="231"/>
      <c r="C96" s="212"/>
      <c r="D96" s="50"/>
      <c r="E96" s="212"/>
      <c r="F96" s="50"/>
      <c r="G96" s="241"/>
      <c r="H96" s="120"/>
      <c r="I96" s="120"/>
      <c r="J96" s="120"/>
      <c r="K96" s="120"/>
      <c r="L96" s="120"/>
      <c r="M96" s="120"/>
    </row>
    <row r="97" spans="1:13" ht="24.95" customHeight="1" x14ac:dyDescent="0.2">
      <c r="A97" s="16">
        <v>92</v>
      </c>
      <c r="B97" s="231"/>
      <c r="C97" s="212"/>
      <c r="D97" s="50"/>
      <c r="E97" s="212"/>
      <c r="F97" s="50"/>
      <c r="G97" s="241"/>
      <c r="H97" s="120"/>
      <c r="I97" s="120"/>
      <c r="J97" s="120"/>
      <c r="K97" s="120"/>
      <c r="L97" s="120"/>
      <c r="M97" s="120"/>
    </row>
    <row r="98" spans="1:13" ht="24.95" customHeight="1" x14ac:dyDescent="0.2">
      <c r="A98" s="16">
        <v>93</v>
      </c>
      <c r="B98" s="231"/>
      <c r="C98" s="212"/>
      <c r="D98" s="50"/>
      <c r="E98" s="212"/>
      <c r="F98" s="50"/>
      <c r="G98" s="241"/>
      <c r="H98" s="120"/>
      <c r="I98" s="120"/>
      <c r="J98" s="120"/>
      <c r="K98" s="120"/>
      <c r="L98" s="120"/>
      <c r="M98" s="120"/>
    </row>
    <row r="99" spans="1:13" ht="24.95" customHeight="1" x14ac:dyDescent="0.2">
      <c r="A99" s="16">
        <v>94</v>
      </c>
      <c r="B99" s="231"/>
      <c r="C99" s="212"/>
      <c r="D99" s="50"/>
      <c r="E99" s="212"/>
      <c r="F99" s="50"/>
      <c r="G99" s="241"/>
      <c r="H99" s="120"/>
      <c r="I99" s="120"/>
      <c r="J99" s="120"/>
      <c r="K99" s="120"/>
      <c r="L99" s="120"/>
      <c r="M99" s="120"/>
    </row>
    <row r="100" spans="1:13" ht="24.95" customHeight="1" x14ac:dyDescent="0.2">
      <c r="A100" s="16">
        <v>95</v>
      </c>
      <c r="B100" s="231"/>
      <c r="C100" s="212"/>
      <c r="D100" s="50"/>
      <c r="E100" s="212"/>
      <c r="F100" s="50"/>
      <c r="G100" s="241"/>
      <c r="H100" s="120"/>
      <c r="I100" s="120"/>
      <c r="J100" s="120"/>
      <c r="K100" s="120"/>
      <c r="L100" s="120"/>
      <c r="M100" s="120"/>
    </row>
    <row r="101" spans="1:13" ht="24.95" customHeight="1" x14ac:dyDescent="0.2">
      <c r="A101" s="16">
        <v>96</v>
      </c>
      <c r="B101" s="231"/>
      <c r="C101" s="212"/>
      <c r="D101" s="50"/>
      <c r="E101" s="212"/>
      <c r="F101" s="50"/>
      <c r="G101" s="241"/>
      <c r="H101" s="120"/>
      <c r="I101" s="120"/>
      <c r="J101" s="120"/>
      <c r="K101" s="120"/>
      <c r="L101" s="120"/>
      <c r="M101" s="120"/>
    </row>
    <row r="102" spans="1:13" ht="24.95" customHeight="1" x14ac:dyDescent="0.2">
      <c r="A102" s="16">
        <v>97</v>
      </c>
      <c r="B102" s="231"/>
      <c r="C102" s="212"/>
      <c r="D102" s="50"/>
      <c r="E102" s="212"/>
      <c r="F102" s="50"/>
      <c r="G102" s="241"/>
      <c r="H102" s="120"/>
      <c r="I102" s="120"/>
      <c r="J102" s="120"/>
      <c r="K102" s="120"/>
      <c r="L102" s="120"/>
      <c r="M102" s="120"/>
    </row>
    <row r="103" spans="1:13" ht="24.95" customHeight="1" x14ac:dyDescent="0.2">
      <c r="A103" s="16">
        <v>98</v>
      </c>
      <c r="B103" s="231"/>
      <c r="C103" s="212"/>
      <c r="D103" s="50"/>
      <c r="E103" s="212"/>
      <c r="F103" s="50"/>
      <c r="G103" s="241"/>
      <c r="H103" s="120"/>
      <c r="I103" s="120"/>
      <c r="J103" s="120"/>
      <c r="K103" s="120"/>
      <c r="L103" s="120"/>
      <c r="M103" s="120"/>
    </row>
    <row r="104" spans="1:13" ht="24.95" customHeight="1" x14ac:dyDescent="0.2">
      <c r="A104" s="16">
        <v>99</v>
      </c>
      <c r="B104" s="231"/>
      <c r="C104" s="212"/>
      <c r="D104" s="50"/>
      <c r="E104" s="212"/>
      <c r="F104" s="50"/>
      <c r="G104" s="241"/>
      <c r="H104" s="120"/>
      <c r="I104" s="120"/>
      <c r="J104" s="120"/>
      <c r="K104" s="120"/>
      <c r="L104" s="120"/>
      <c r="M104" s="120"/>
    </row>
    <row r="105" spans="1:13" ht="24.95" customHeight="1" x14ac:dyDescent="0.2">
      <c r="A105" s="16">
        <v>100</v>
      </c>
      <c r="B105" s="231"/>
      <c r="C105" s="212"/>
      <c r="D105" s="50"/>
      <c r="E105" s="212"/>
      <c r="F105" s="50"/>
      <c r="G105" s="241"/>
      <c r="H105" s="120"/>
      <c r="I105" s="120"/>
      <c r="J105" s="120"/>
      <c r="K105" s="120"/>
      <c r="L105" s="120"/>
      <c r="M105" s="120"/>
    </row>
    <row r="106" spans="1:13" ht="24.95" customHeight="1" x14ac:dyDescent="0.2">
      <c r="A106" s="16">
        <v>101</v>
      </c>
      <c r="B106" s="231"/>
      <c r="C106" s="212"/>
      <c r="D106" s="50"/>
      <c r="E106" s="212"/>
      <c r="F106" s="50"/>
      <c r="G106" s="241"/>
      <c r="H106" s="120"/>
      <c r="I106" s="120"/>
      <c r="J106" s="120"/>
      <c r="K106" s="120"/>
      <c r="L106" s="120"/>
      <c r="M106" s="120"/>
    </row>
    <row r="107" spans="1:13" ht="24.95" customHeight="1" x14ac:dyDescent="0.2">
      <c r="A107" s="16">
        <v>102</v>
      </c>
      <c r="B107" s="231"/>
      <c r="C107" s="212"/>
      <c r="D107" s="50"/>
      <c r="E107" s="212"/>
      <c r="F107" s="50"/>
      <c r="G107" s="241"/>
      <c r="H107" s="120"/>
      <c r="I107" s="120"/>
      <c r="J107" s="120"/>
      <c r="K107" s="120"/>
      <c r="L107" s="120"/>
      <c r="M107" s="120"/>
    </row>
    <row r="108" spans="1:13" ht="24.95" customHeight="1" x14ac:dyDescent="0.2">
      <c r="A108" s="16">
        <v>103</v>
      </c>
      <c r="B108" s="231"/>
      <c r="C108" s="212"/>
      <c r="D108" s="50"/>
      <c r="E108" s="212"/>
      <c r="F108" s="50"/>
      <c r="G108" s="241"/>
      <c r="H108" s="120"/>
      <c r="I108" s="120"/>
      <c r="J108" s="120"/>
      <c r="K108" s="120"/>
      <c r="L108" s="120"/>
      <c r="M108" s="120"/>
    </row>
    <row r="109" spans="1:13" ht="24.95" customHeight="1" x14ac:dyDescent="0.2">
      <c r="A109" s="16">
        <v>104</v>
      </c>
      <c r="B109" s="231"/>
      <c r="C109" s="212"/>
      <c r="D109" s="50"/>
      <c r="E109" s="212"/>
      <c r="F109" s="50"/>
      <c r="G109" s="241"/>
      <c r="H109" s="120"/>
      <c r="I109" s="120"/>
      <c r="J109" s="120"/>
      <c r="K109" s="120"/>
      <c r="L109" s="120"/>
      <c r="M109" s="120"/>
    </row>
    <row r="110" spans="1:13" ht="24.95" customHeight="1" x14ac:dyDescent="0.2">
      <c r="A110" s="16">
        <v>105</v>
      </c>
      <c r="B110" s="231"/>
      <c r="C110" s="212"/>
      <c r="D110" s="50"/>
      <c r="E110" s="212"/>
      <c r="F110" s="50"/>
      <c r="G110" s="241"/>
      <c r="H110" s="120"/>
      <c r="I110" s="120"/>
      <c r="J110" s="120"/>
      <c r="K110" s="120"/>
      <c r="L110" s="120"/>
      <c r="M110" s="120"/>
    </row>
    <row r="111" spans="1:13" ht="24.95" customHeight="1" x14ac:dyDescent="0.2">
      <c r="A111" s="16">
        <v>106</v>
      </c>
      <c r="B111" s="231"/>
      <c r="C111" s="212"/>
      <c r="D111" s="50"/>
      <c r="E111" s="212"/>
      <c r="F111" s="50"/>
      <c r="G111" s="241"/>
      <c r="H111" s="120"/>
      <c r="I111" s="120"/>
      <c r="J111" s="120"/>
      <c r="K111" s="120"/>
      <c r="L111" s="120"/>
      <c r="M111" s="120"/>
    </row>
    <row r="112" spans="1:13" ht="24.95" customHeight="1" x14ac:dyDescent="0.2">
      <c r="A112" s="16">
        <v>107</v>
      </c>
      <c r="B112" s="231"/>
      <c r="C112" s="212"/>
      <c r="D112" s="50"/>
      <c r="E112" s="212"/>
      <c r="F112" s="50"/>
      <c r="G112" s="241"/>
      <c r="H112" s="120"/>
      <c r="I112" s="120"/>
      <c r="J112" s="120"/>
      <c r="K112" s="120"/>
      <c r="L112" s="120"/>
      <c r="M112" s="120"/>
    </row>
    <row r="113" spans="1:13" ht="24.95" customHeight="1" x14ac:dyDescent="0.2">
      <c r="A113" s="16">
        <v>108</v>
      </c>
      <c r="B113" s="231"/>
      <c r="C113" s="212"/>
      <c r="D113" s="50"/>
      <c r="E113" s="212"/>
      <c r="F113" s="50"/>
      <c r="G113" s="241"/>
      <c r="H113" s="120"/>
      <c r="I113" s="120"/>
      <c r="J113" s="120"/>
      <c r="K113" s="120"/>
      <c r="L113" s="120"/>
      <c r="M113" s="120"/>
    </row>
    <row r="114" spans="1:13" ht="24.95" customHeight="1" x14ac:dyDescent="0.2">
      <c r="A114" s="16">
        <v>109</v>
      </c>
      <c r="B114" s="231"/>
      <c r="C114" s="212"/>
      <c r="D114" s="50"/>
      <c r="E114" s="212"/>
      <c r="F114" s="50"/>
      <c r="G114" s="241"/>
      <c r="H114" s="120"/>
      <c r="I114" s="120"/>
      <c r="J114" s="120"/>
      <c r="K114" s="120"/>
      <c r="L114" s="120"/>
      <c r="M114" s="120"/>
    </row>
    <row r="115" spans="1:13" ht="24.95" customHeight="1" x14ac:dyDescent="0.2">
      <c r="A115" s="16">
        <v>110</v>
      </c>
      <c r="B115" s="231"/>
      <c r="C115" s="212"/>
      <c r="D115" s="50"/>
      <c r="E115" s="212"/>
      <c r="F115" s="50"/>
      <c r="G115" s="241"/>
      <c r="H115" s="120"/>
      <c r="I115" s="120"/>
      <c r="J115" s="120"/>
      <c r="K115" s="120"/>
      <c r="L115" s="120"/>
      <c r="M115" s="120"/>
    </row>
    <row r="116" spans="1:13" ht="24.95" customHeight="1" x14ac:dyDescent="0.2">
      <c r="A116" s="16">
        <v>111</v>
      </c>
      <c r="B116" s="231"/>
      <c r="C116" s="212"/>
      <c r="D116" s="50"/>
      <c r="E116" s="212"/>
      <c r="F116" s="50"/>
      <c r="G116" s="241"/>
      <c r="H116" s="120"/>
      <c r="I116" s="120"/>
      <c r="J116" s="120"/>
      <c r="K116" s="120"/>
      <c r="L116" s="120"/>
      <c r="M116" s="120"/>
    </row>
    <row r="117" spans="1:13" ht="24.95" customHeight="1" x14ac:dyDescent="0.2">
      <c r="A117" s="16">
        <v>112</v>
      </c>
      <c r="B117" s="231"/>
      <c r="C117" s="212"/>
      <c r="D117" s="50"/>
      <c r="E117" s="212"/>
      <c r="F117" s="50"/>
      <c r="G117" s="241"/>
      <c r="H117" s="120"/>
      <c r="I117" s="120"/>
      <c r="J117" s="120"/>
      <c r="K117" s="120"/>
      <c r="L117" s="120"/>
      <c r="M117" s="120"/>
    </row>
    <row r="118" spans="1:13" ht="24.95" customHeight="1" x14ac:dyDescent="0.2">
      <c r="A118" s="16">
        <v>113</v>
      </c>
      <c r="B118" s="231"/>
      <c r="C118" s="212"/>
      <c r="D118" s="50"/>
      <c r="E118" s="212"/>
      <c r="F118" s="50"/>
      <c r="G118" s="241"/>
      <c r="H118" s="120"/>
      <c r="I118" s="120"/>
      <c r="J118" s="120"/>
      <c r="K118" s="120"/>
      <c r="L118" s="120"/>
      <c r="M118" s="120"/>
    </row>
    <row r="119" spans="1:13" ht="24.95" customHeight="1" x14ac:dyDescent="0.2">
      <c r="A119" s="16">
        <v>114</v>
      </c>
      <c r="B119" s="231"/>
      <c r="C119" s="212"/>
      <c r="D119" s="50"/>
      <c r="E119" s="212"/>
      <c r="F119" s="50"/>
      <c r="G119" s="241"/>
      <c r="H119" s="120"/>
      <c r="I119" s="120"/>
      <c r="J119" s="120"/>
      <c r="K119" s="120"/>
      <c r="L119" s="120"/>
      <c r="M119" s="120"/>
    </row>
    <row r="120" spans="1:13" ht="24.95" customHeight="1" x14ac:dyDescent="0.2">
      <c r="A120" s="16">
        <v>115</v>
      </c>
      <c r="B120" s="231"/>
      <c r="C120" s="212"/>
      <c r="D120" s="50"/>
      <c r="E120" s="212"/>
      <c r="F120" s="50"/>
      <c r="G120" s="241"/>
      <c r="H120" s="120"/>
      <c r="I120" s="120"/>
      <c r="J120" s="120"/>
      <c r="K120" s="120"/>
      <c r="L120" s="120"/>
      <c r="M120" s="120"/>
    </row>
    <row r="121" spans="1:13" ht="24.95" customHeight="1" x14ac:dyDescent="0.2">
      <c r="A121" s="16">
        <v>116</v>
      </c>
      <c r="B121" s="231"/>
      <c r="C121" s="212"/>
      <c r="D121" s="50"/>
      <c r="E121" s="212"/>
      <c r="F121" s="50"/>
      <c r="G121" s="241"/>
      <c r="H121" s="120"/>
      <c r="I121" s="120"/>
      <c r="J121" s="120"/>
      <c r="K121" s="120"/>
      <c r="L121" s="120"/>
      <c r="M121" s="120"/>
    </row>
    <row r="122" spans="1:13" ht="24.95" customHeight="1" x14ac:dyDescent="0.2">
      <c r="A122" s="16">
        <v>117</v>
      </c>
      <c r="B122" s="231"/>
      <c r="C122" s="212"/>
      <c r="D122" s="50"/>
      <c r="E122" s="212"/>
      <c r="F122" s="50"/>
      <c r="G122" s="241"/>
      <c r="H122" s="120"/>
      <c r="I122" s="120"/>
      <c r="J122" s="120"/>
      <c r="K122" s="120"/>
      <c r="L122" s="120"/>
      <c r="M122" s="120"/>
    </row>
    <row r="123" spans="1:13" ht="24.95" customHeight="1" x14ac:dyDescent="0.2">
      <c r="A123" s="16">
        <v>118</v>
      </c>
      <c r="B123" s="231"/>
      <c r="C123" s="212"/>
      <c r="D123" s="50"/>
      <c r="E123" s="212"/>
      <c r="F123" s="50"/>
      <c r="G123" s="241"/>
      <c r="H123" s="120"/>
      <c r="I123" s="120"/>
      <c r="J123" s="120"/>
      <c r="K123" s="120"/>
      <c r="L123" s="120"/>
      <c r="M123" s="120"/>
    </row>
    <row r="124" spans="1:13" ht="24.95" customHeight="1" x14ac:dyDescent="0.2">
      <c r="A124" s="16">
        <v>119</v>
      </c>
      <c r="B124" s="231"/>
      <c r="C124" s="212"/>
      <c r="D124" s="50"/>
      <c r="E124" s="212"/>
      <c r="F124" s="50"/>
      <c r="G124" s="241"/>
      <c r="H124" s="120"/>
      <c r="I124" s="120"/>
      <c r="J124" s="120"/>
      <c r="K124" s="120"/>
      <c r="L124" s="120"/>
      <c r="M124" s="120"/>
    </row>
    <row r="125" spans="1:13" ht="24.95" customHeight="1" x14ac:dyDescent="0.2">
      <c r="A125" s="16">
        <v>120</v>
      </c>
      <c r="B125" s="231"/>
      <c r="C125" s="212"/>
      <c r="D125" s="50"/>
      <c r="E125" s="212"/>
      <c r="F125" s="50"/>
      <c r="G125" s="241"/>
      <c r="H125" s="120"/>
      <c r="I125" s="120"/>
      <c r="J125" s="120"/>
      <c r="K125" s="120"/>
      <c r="L125" s="120"/>
      <c r="M125" s="120"/>
    </row>
    <row r="126" spans="1:13" ht="24.95" customHeight="1" x14ac:dyDescent="0.2">
      <c r="A126" s="16">
        <v>121</v>
      </c>
      <c r="B126" s="231"/>
      <c r="C126" s="212"/>
      <c r="D126" s="50"/>
      <c r="E126" s="212"/>
      <c r="F126" s="50"/>
      <c r="G126" s="241"/>
      <c r="H126" s="120"/>
      <c r="I126" s="120"/>
      <c r="J126" s="120"/>
      <c r="K126" s="120"/>
      <c r="L126" s="120"/>
      <c r="M126" s="120"/>
    </row>
    <row r="127" spans="1:13" ht="24.95" customHeight="1" x14ac:dyDescent="0.2">
      <c r="A127" s="16">
        <v>122</v>
      </c>
      <c r="B127" s="231"/>
      <c r="C127" s="212"/>
      <c r="D127" s="50"/>
      <c r="E127" s="212"/>
      <c r="F127" s="50"/>
      <c r="G127" s="241"/>
      <c r="H127" s="120"/>
      <c r="I127" s="120"/>
      <c r="J127" s="120"/>
      <c r="K127" s="120"/>
      <c r="L127" s="120"/>
      <c r="M127" s="120"/>
    </row>
    <row r="128" spans="1:13" ht="24.95" customHeight="1" x14ac:dyDescent="0.2">
      <c r="A128" s="16">
        <v>123</v>
      </c>
      <c r="B128" s="231"/>
      <c r="C128" s="212"/>
      <c r="D128" s="50"/>
      <c r="E128" s="212"/>
      <c r="F128" s="50"/>
      <c r="G128" s="241"/>
      <c r="H128" s="120"/>
      <c r="I128" s="120"/>
      <c r="J128" s="120"/>
      <c r="K128" s="120"/>
      <c r="L128" s="120"/>
      <c r="M128" s="120"/>
    </row>
    <row r="129" spans="1:13" ht="24.95" customHeight="1" x14ac:dyDescent="0.2">
      <c r="A129" s="16">
        <v>124</v>
      </c>
      <c r="B129" s="231"/>
      <c r="C129" s="212"/>
      <c r="D129" s="50"/>
      <c r="E129" s="212"/>
      <c r="F129" s="50"/>
      <c r="G129" s="241"/>
      <c r="H129" s="120"/>
      <c r="I129" s="120"/>
      <c r="J129" s="120"/>
      <c r="K129" s="120"/>
      <c r="L129" s="120"/>
      <c r="M129" s="120"/>
    </row>
    <row r="130" spans="1:13" ht="24.95" customHeight="1" x14ac:dyDescent="0.2">
      <c r="A130" s="16">
        <v>125</v>
      </c>
      <c r="B130" s="231"/>
      <c r="C130" s="212"/>
      <c r="D130" s="50"/>
      <c r="E130" s="212"/>
      <c r="F130" s="50"/>
      <c r="G130" s="241"/>
      <c r="H130" s="120"/>
      <c r="I130" s="120"/>
      <c r="J130" s="120"/>
      <c r="K130" s="120"/>
      <c r="L130" s="120"/>
      <c r="M130" s="120"/>
    </row>
    <row r="131" spans="1:13" ht="24.95" customHeight="1" x14ac:dyDescent="0.2">
      <c r="A131" s="16">
        <v>126</v>
      </c>
      <c r="B131" s="231"/>
      <c r="C131" s="212"/>
      <c r="D131" s="50"/>
      <c r="E131" s="212"/>
      <c r="F131" s="50"/>
      <c r="G131" s="241"/>
      <c r="H131" s="120"/>
      <c r="I131" s="120"/>
      <c r="J131" s="120"/>
      <c r="K131" s="120"/>
      <c r="L131" s="120"/>
      <c r="M131" s="120"/>
    </row>
    <row r="132" spans="1:13" ht="24.95" customHeight="1" x14ac:dyDescent="0.2">
      <c r="A132" s="16">
        <v>127</v>
      </c>
      <c r="B132" s="231"/>
      <c r="C132" s="212"/>
      <c r="D132" s="50"/>
      <c r="E132" s="212"/>
      <c r="F132" s="50"/>
      <c r="G132" s="241"/>
      <c r="H132" s="120"/>
      <c r="I132" s="120"/>
      <c r="J132" s="120"/>
      <c r="K132" s="120"/>
      <c r="L132" s="120"/>
      <c r="M132" s="120"/>
    </row>
    <row r="133" spans="1:13" ht="24.95" customHeight="1" x14ac:dyDescent="0.2">
      <c r="A133" s="16">
        <v>128</v>
      </c>
      <c r="B133" s="231"/>
      <c r="C133" s="212"/>
      <c r="D133" s="50"/>
      <c r="E133" s="212"/>
      <c r="F133" s="50"/>
      <c r="G133" s="241"/>
      <c r="H133" s="120"/>
      <c r="I133" s="120"/>
      <c r="J133" s="120"/>
      <c r="K133" s="120"/>
      <c r="L133" s="120"/>
      <c r="M133" s="120"/>
    </row>
    <row r="134" spans="1:13" ht="24.95" customHeight="1" x14ac:dyDescent="0.2">
      <c r="A134" s="16">
        <v>129</v>
      </c>
      <c r="B134" s="231"/>
      <c r="C134" s="212"/>
      <c r="D134" s="50"/>
      <c r="E134" s="212"/>
      <c r="F134" s="50"/>
      <c r="G134" s="241"/>
      <c r="H134" s="120"/>
      <c r="I134" s="120"/>
      <c r="J134" s="120"/>
      <c r="K134" s="120"/>
      <c r="L134" s="120"/>
      <c r="M134" s="120"/>
    </row>
    <row r="135" spans="1:13" ht="24.95" customHeight="1" x14ac:dyDescent="0.2">
      <c r="A135" s="16">
        <v>130</v>
      </c>
      <c r="B135" s="231"/>
      <c r="C135" s="212"/>
      <c r="D135" s="50"/>
      <c r="E135" s="212"/>
      <c r="F135" s="50"/>
      <c r="G135" s="241"/>
      <c r="H135" s="120"/>
      <c r="I135" s="120"/>
      <c r="J135" s="120"/>
      <c r="K135" s="120"/>
      <c r="L135" s="120"/>
      <c r="M135" s="120"/>
    </row>
    <row r="136" spans="1:13" ht="24.95" customHeight="1" x14ac:dyDescent="0.2">
      <c r="A136" s="16">
        <v>131</v>
      </c>
      <c r="B136" s="231"/>
      <c r="C136" s="212"/>
      <c r="D136" s="50"/>
      <c r="E136" s="212"/>
      <c r="F136" s="50"/>
      <c r="G136" s="241"/>
      <c r="H136" s="120"/>
      <c r="I136" s="120"/>
      <c r="J136" s="120"/>
      <c r="K136" s="120"/>
      <c r="L136" s="120"/>
      <c r="M136" s="120"/>
    </row>
    <row r="137" spans="1:13" ht="24.95" customHeight="1" x14ac:dyDescent="0.2">
      <c r="A137" s="16">
        <v>132</v>
      </c>
      <c r="B137" s="231"/>
      <c r="C137" s="212"/>
      <c r="D137" s="50"/>
      <c r="E137" s="212"/>
      <c r="F137" s="50"/>
      <c r="G137" s="241"/>
      <c r="H137" s="120"/>
      <c r="I137" s="120"/>
      <c r="J137" s="120"/>
      <c r="K137" s="120"/>
      <c r="L137" s="120"/>
      <c r="M137" s="120"/>
    </row>
    <row r="138" spans="1:13" ht="24.95" customHeight="1" x14ac:dyDescent="0.2">
      <c r="A138" s="16">
        <v>133</v>
      </c>
      <c r="B138" s="231"/>
      <c r="C138" s="212"/>
      <c r="D138" s="50"/>
      <c r="E138" s="212"/>
      <c r="F138" s="50"/>
      <c r="G138" s="241"/>
      <c r="H138" s="120"/>
      <c r="I138" s="120"/>
      <c r="J138" s="120"/>
      <c r="K138" s="120"/>
      <c r="L138" s="120"/>
      <c r="M138" s="120"/>
    </row>
    <row r="139" spans="1:13" ht="24.95" customHeight="1" x14ac:dyDescent="0.2">
      <c r="A139" s="16">
        <v>134</v>
      </c>
      <c r="B139" s="231"/>
      <c r="C139" s="212"/>
      <c r="D139" s="50"/>
      <c r="E139" s="212"/>
      <c r="F139" s="50"/>
      <c r="G139" s="241"/>
      <c r="H139" s="120"/>
      <c r="I139" s="120"/>
      <c r="J139" s="120"/>
      <c r="K139" s="120"/>
      <c r="L139" s="120"/>
      <c r="M139" s="120"/>
    </row>
    <row r="140" spans="1:13" ht="24.95" customHeight="1" x14ac:dyDescent="0.2">
      <c r="A140" s="16">
        <v>135</v>
      </c>
      <c r="B140" s="231"/>
      <c r="C140" s="212"/>
      <c r="D140" s="50"/>
      <c r="E140" s="212"/>
      <c r="F140" s="50"/>
      <c r="G140" s="241"/>
      <c r="H140" s="120"/>
      <c r="I140" s="120"/>
      <c r="J140" s="120"/>
      <c r="K140" s="120"/>
      <c r="L140" s="120"/>
      <c r="M140" s="120"/>
    </row>
    <row r="141" spans="1:13" ht="24.95" customHeight="1" x14ac:dyDescent="0.2">
      <c r="A141" s="16">
        <v>136</v>
      </c>
      <c r="B141" s="231"/>
      <c r="C141" s="212"/>
      <c r="D141" s="50"/>
      <c r="E141" s="212"/>
      <c r="F141" s="50"/>
      <c r="G141" s="241"/>
      <c r="H141" s="120"/>
      <c r="I141" s="120"/>
      <c r="J141" s="120"/>
      <c r="K141" s="120"/>
      <c r="L141" s="120"/>
      <c r="M141" s="120"/>
    </row>
    <row r="142" spans="1:13" ht="24.95" customHeight="1" x14ac:dyDescent="0.2">
      <c r="A142" s="16">
        <v>137</v>
      </c>
      <c r="B142" s="231"/>
      <c r="C142" s="212"/>
      <c r="D142" s="50"/>
      <c r="E142" s="212"/>
      <c r="F142" s="50"/>
      <c r="G142" s="241"/>
      <c r="H142" s="120"/>
      <c r="I142" s="120"/>
      <c r="J142" s="120"/>
      <c r="K142" s="120"/>
      <c r="L142" s="120"/>
      <c r="M142" s="120"/>
    </row>
    <row r="143" spans="1:13" ht="24.95" customHeight="1" x14ac:dyDescent="0.2">
      <c r="A143" s="16">
        <v>138</v>
      </c>
      <c r="B143" s="231"/>
      <c r="C143" s="212"/>
      <c r="D143" s="50"/>
      <c r="E143" s="212"/>
      <c r="F143" s="50"/>
      <c r="G143" s="241"/>
      <c r="H143" s="120"/>
      <c r="I143" s="120"/>
      <c r="J143" s="120"/>
      <c r="K143" s="120"/>
      <c r="L143" s="120"/>
      <c r="M143" s="120"/>
    </row>
    <row r="144" spans="1:13" ht="24.95" customHeight="1" x14ac:dyDescent="0.2">
      <c r="A144" s="16">
        <v>139</v>
      </c>
      <c r="B144" s="231"/>
      <c r="C144" s="212"/>
      <c r="D144" s="50"/>
      <c r="E144" s="212"/>
      <c r="F144" s="50"/>
      <c r="G144" s="241"/>
      <c r="H144" s="120"/>
      <c r="I144" s="120"/>
      <c r="J144" s="120"/>
      <c r="K144" s="120"/>
      <c r="L144" s="120"/>
      <c r="M144" s="120"/>
    </row>
    <row r="145" spans="1:13" ht="24.95" customHeight="1" x14ac:dyDescent="0.2">
      <c r="A145" s="16">
        <v>140</v>
      </c>
      <c r="B145" s="231"/>
      <c r="C145" s="212"/>
      <c r="D145" s="50"/>
      <c r="E145" s="212"/>
      <c r="F145" s="50"/>
      <c r="G145" s="241"/>
      <c r="H145" s="120"/>
      <c r="I145" s="120"/>
      <c r="J145" s="120"/>
      <c r="K145" s="120"/>
      <c r="L145" s="120"/>
      <c r="M145" s="120"/>
    </row>
    <row r="146" spans="1:13" ht="24.95" customHeight="1" x14ac:dyDescent="0.2">
      <c r="A146" s="16">
        <v>141</v>
      </c>
      <c r="B146" s="231"/>
      <c r="C146" s="212"/>
      <c r="D146" s="50"/>
      <c r="E146" s="212"/>
      <c r="F146" s="50"/>
      <c r="G146" s="241"/>
      <c r="H146" s="120"/>
      <c r="I146" s="120"/>
      <c r="J146" s="120"/>
      <c r="K146" s="120"/>
      <c r="L146" s="120"/>
      <c r="M146" s="120"/>
    </row>
    <row r="147" spans="1:13" ht="24.95" customHeight="1" x14ac:dyDescent="0.2">
      <c r="A147" s="16">
        <v>142</v>
      </c>
      <c r="B147" s="231"/>
      <c r="C147" s="212"/>
      <c r="D147" s="50"/>
      <c r="E147" s="212"/>
      <c r="F147" s="50"/>
      <c r="G147" s="241"/>
      <c r="H147" s="120"/>
      <c r="I147" s="120"/>
      <c r="J147" s="120"/>
      <c r="K147" s="120"/>
      <c r="L147" s="120"/>
      <c r="M147" s="120"/>
    </row>
    <row r="148" spans="1:13" ht="24.95" customHeight="1" x14ac:dyDescent="0.2">
      <c r="A148" s="16">
        <v>143</v>
      </c>
      <c r="B148" s="231"/>
      <c r="C148" s="212"/>
      <c r="D148" s="50"/>
      <c r="E148" s="212"/>
      <c r="F148" s="50"/>
      <c r="G148" s="241"/>
      <c r="H148" s="120"/>
      <c r="I148" s="120"/>
      <c r="J148" s="120"/>
      <c r="K148" s="120"/>
      <c r="L148" s="120"/>
      <c r="M148" s="120"/>
    </row>
    <row r="149" spans="1:13" ht="24.95" customHeight="1" x14ac:dyDescent="0.2">
      <c r="A149" s="16">
        <v>144</v>
      </c>
      <c r="B149" s="231"/>
      <c r="C149" s="212"/>
      <c r="D149" s="50"/>
      <c r="E149" s="212"/>
      <c r="F149" s="50"/>
      <c r="G149" s="241"/>
      <c r="H149" s="120"/>
      <c r="I149" s="120"/>
      <c r="J149" s="120"/>
      <c r="K149" s="120"/>
      <c r="L149" s="120"/>
      <c r="M149" s="120"/>
    </row>
    <row r="150" spans="1:13" ht="24.95" customHeight="1" x14ac:dyDescent="0.2">
      <c r="A150" s="16">
        <v>145</v>
      </c>
      <c r="B150" s="231"/>
      <c r="C150" s="212"/>
      <c r="D150" s="50"/>
      <c r="E150" s="212"/>
      <c r="F150" s="50"/>
      <c r="G150" s="241"/>
      <c r="H150" s="120"/>
      <c r="I150" s="120"/>
      <c r="J150" s="120"/>
      <c r="K150" s="120"/>
      <c r="L150" s="120"/>
      <c r="M150" s="120"/>
    </row>
    <row r="151" spans="1:13" ht="24.95" customHeight="1" x14ac:dyDescent="0.2">
      <c r="A151" s="16">
        <v>146</v>
      </c>
      <c r="B151" s="231"/>
      <c r="C151" s="212"/>
      <c r="D151" s="50"/>
      <c r="E151" s="212"/>
      <c r="F151" s="50"/>
      <c r="G151" s="241"/>
      <c r="H151" s="120"/>
      <c r="I151" s="120"/>
      <c r="J151" s="120"/>
      <c r="K151" s="120"/>
      <c r="L151" s="120"/>
      <c r="M151" s="120"/>
    </row>
    <row r="152" spans="1:13" ht="24.95" customHeight="1" x14ac:dyDescent="0.2">
      <c r="A152" s="16">
        <v>147</v>
      </c>
      <c r="B152" s="231"/>
      <c r="C152" s="212"/>
      <c r="D152" s="50"/>
      <c r="E152" s="212"/>
      <c r="F152" s="50"/>
      <c r="G152" s="241"/>
      <c r="H152" s="120"/>
      <c r="I152" s="120"/>
      <c r="J152" s="120"/>
      <c r="K152" s="120"/>
      <c r="L152" s="120"/>
      <c r="M152" s="120"/>
    </row>
    <row r="153" spans="1:13" ht="24.95" customHeight="1" x14ac:dyDescent="0.2">
      <c r="A153" s="16">
        <v>148</v>
      </c>
      <c r="B153" s="231"/>
      <c r="C153" s="212"/>
      <c r="D153" s="50"/>
      <c r="E153" s="212"/>
      <c r="F153" s="50"/>
      <c r="G153" s="241"/>
      <c r="H153" s="120"/>
      <c r="I153" s="120"/>
      <c r="J153" s="120"/>
      <c r="K153" s="120"/>
      <c r="L153" s="120"/>
      <c r="M153" s="120"/>
    </row>
    <row r="154" spans="1:13" ht="24.95" customHeight="1" x14ac:dyDescent="0.2">
      <c r="A154" s="16">
        <v>149</v>
      </c>
      <c r="B154" s="231"/>
      <c r="C154" s="212"/>
      <c r="D154" s="50"/>
      <c r="E154" s="212"/>
      <c r="F154" s="50"/>
      <c r="G154" s="241"/>
      <c r="H154" s="120"/>
      <c r="I154" s="120"/>
      <c r="J154" s="120"/>
      <c r="K154" s="120"/>
      <c r="L154" s="120"/>
      <c r="M154" s="120"/>
    </row>
    <row r="155" spans="1:13" ht="24.95" customHeight="1" x14ac:dyDescent="0.2">
      <c r="A155" s="16">
        <v>150</v>
      </c>
      <c r="B155" s="231"/>
      <c r="C155" s="212"/>
      <c r="D155" s="50"/>
      <c r="E155" s="212"/>
      <c r="F155" s="50"/>
      <c r="G155" s="241"/>
      <c r="H155" s="120"/>
      <c r="I155" s="120"/>
      <c r="J155" s="120"/>
      <c r="K155" s="120"/>
      <c r="L155" s="120"/>
      <c r="M155" s="120"/>
    </row>
    <row r="156" spans="1:13" ht="24.95" customHeight="1" x14ac:dyDescent="0.2">
      <c r="A156" s="16">
        <v>151</v>
      </c>
      <c r="B156" s="231"/>
      <c r="C156" s="212"/>
      <c r="D156" s="50"/>
      <c r="E156" s="212"/>
      <c r="F156" s="50"/>
      <c r="G156" s="241"/>
      <c r="H156" s="120"/>
      <c r="I156" s="120"/>
      <c r="J156" s="120"/>
      <c r="K156" s="120"/>
      <c r="L156" s="120"/>
      <c r="M156" s="120"/>
    </row>
    <row r="157" spans="1:13" ht="24.95" customHeight="1" x14ac:dyDescent="0.2">
      <c r="A157" s="16">
        <v>152</v>
      </c>
      <c r="B157" s="231"/>
      <c r="C157" s="212"/>
      <c r="D157" s="50"/>
      <c r="E157" s="212"/>
      <c r="F157" s="50"/>
      <c r="G157" s="241"/>
      <c r="H157" s="120"/>
      <c r="I157" s="120"/>
      <c r="J157" s="120"/>
      <c r="K157" s="120"/>
      <c r="L157" s="120"/>
      <c r="M157" s="120"/>
    </row>
    <row r="158" spans="1:13" ht="24.95" customHeight="1" x14ac:dyDescent="0.2">
      <c r="A158" s="16">
        <v>153</v>
      </c>
      <c r="B158" s="231"/>
      <c r="C158" s="212"/>
      <c r="D158" s="50"/>
      <c r="E158" s="212"/>
      <c r="F158" s="50"/>
      <c r="G158" s="241"/>
      <c r="H158" s="120"/>
      <c r="I158" s="120"/>
      <c r="J158" s="120"/>
      <c r="K158" s="120"/>
      <c r="L158" s="120"/>
      <c r="M158" s="120"/>
    </row>
    <row r="159" spans="1:13" ht="24.95" customHeight="1" x14ac:dyDescent="0.2">
      <c r="A159" s="16">
        <v>154</v>
      </c>
      <c r="B159" s="231"/>
      <c r="C159" s="212"/>
      <c r="D159" s="50"/>
      <c r="E159" s="212"/>
      <c r="F159" s="50"/>
      <c r="G159" s="241"/>
      <c r="H159" s="120"/>
      <c r="I159" s="120"/>
      <c r="J159" s="120"/>
      <c r="K159" s="120"/>
      <c r="L159" s="120"/>
      <c r="M159" s="120"/>
    </row>
    <row r="160" spans="1:13" ht="24.95" customHeight="1" x14ac:dyDescent="0.2">
      <c r="A160" s="16">
        <v>155</v>
      </c>
      <c r="B160" s="231"/>
      <c r="C160" s="212"/>
      <c r="D160" s="50"/>
      <c r="E160" s="212"/>
      <c r="F160" s="50"/>
      <c r="G160" s="241"/>
      <c r="H160" s="120"/>
      <c r="I160" s="120"/>
      <c r="J160" s="120"/>
      <c r="K160" s="120"/>
      <c r="L160" s="120"/>
      <c r="M160" s="120"/>
    </row>
    <row r="161" spans="1:13" ht="24.95" customHeight="1" x14ac:dyDescent="0.2">
      <c r="A161" s="16">
        <v>156</v>
      </c>
      <c r="B161" s="231"/>
      <c r="C161" s="212"/>
      <c r="D161" s="50"/>
      <c r="E161" s="212"/>
      <c r="F161" s="50"/>
      <c r="G161" s="241"/>
      <c r="H161" s="120"/>
      <c r="I161" s="120"/>
      <c r="J161" s="120"/>
      <c r="K161" s="120"/>
      <c r="L161" s="120"/>
      <c r="M161" s="120"/>
    </row>
    <row r="162" spans="1:13" ht="24.95" customHeight="1" x14ac:dyDescent="0.2">
      <c r="A162" s="16">
        <v>157</v>
      </c>
      <c r="B162" s="231"/>
      <c r="C162" s="212"/>
      <c r="D162" s="50"/>
      <c r="E162" s="212"/>
      <c r="F162" s="50"/>
      <c r="G162" s="241"/>
      <c r="H162" s="120"/>
      <c r="I162" s="120"/>
      <c r="J162" s="120"/>
      <c r="K162" s="120"/>
      <c r="L162" s="120"/>
      <c r="M162" s="120"/>
    </row>
    <row r="163" spans="1:13" ht="24.95" customHeight="1" x14ac:dyDescent="0.2">
      <c r="A163" s="16">
        <v>158</v>
      </c>
      <c r="B163" s="231"/>
      <c r="C163" s="212"/>
      <c r="D163" s="50"/>
      <c r="E163" s="212"/>
      <c r="F163" s="50"/>
      <c r="G163" s="241"/>
      <c r="H163" s="120"/>
      <c r="I163" s="120"/>
      <c r="J163" s="120"/>
      <c r="K163" s="120"/>
      <c r="L163" s="120"/>
      <c r="M163" s="120"/>
    </row>
    <row r="164" spans="1:13" ht="24.95" customHeight="1" x14ac:dyDescent="0.2">
      <c r="A164" s="16">
        <v>159</v>
      </c>
      <c r="B164" s="231"/>
      <c r="C164" s="212"/>
      <c r="D164" s="50"/>
      <c r="E164" s="212"/>
      <c r="F164" s="50"/>
      <c r="G164" s="241"/>
      <c r="H164" s="120"/>
      <c r="I164" s="120"/>
      <c r="J164" s="120"/>
      <c r="K164" s="120"/>
      <c r="L164" s="120"/>
      <c r="M164" s="120"/>
    </row>
    <row r="165" spans="1:13" ht="24.95" customHeight="1" x14ac:dyDescent="0.2">
      <c r="A165" s="16">
        <v>160</v>
      </c>
      <c r="B165" s="231"/>
      <c r="C165" s="212"/>
      <c r="D165" s="50"/>
      <c r="E165" s="212"/>
      <c r="F165" s="50"/>
      <c r="G165" s="241"/>
      <c r="H165" s="120"/>
      <c r="I165" s="120"/>
      <c r="J165" s="120"/>
      <c r="K165" s="120"/>
      <c r="L165" s="120"/>
      <c r="M165" s="120"/>
    </row>
    <row r="166" spans="1:13" ht="24.95" customHeight="1" x14ac:dyDescent="0.2">
      <c r="A166" s="16">
        <v>161</v>
      </c>
      <c r="B166" s="231"/>
      <c r="C166" s="212"/>
      <c r="D166" s="50"/>
      <c r="E166" s="212"/>
      <c r="F166" s="50"/>
      <c r="G166" s="241"/>
      <c r="H166" s="120"/>
      <c r="I166" s="120"/>
      <c r="J166" s="120"/>
      <c r="K166" s="120"/>
      <c r="L166" s="120"/>
      <c r="M166" s="120"/>
    </row>
    <row r="167" spans="1:13" ht="24.95" customHeight="1" x14ac:dyDescent="0.2">
      <c r="A167" s="16">
        <v>162</v>
      </c>
      <c r="B167" s="231"/>
      <c r="C167" s="212"/>
      <c r="D167" s="50"/>
      <c r="E167" s="212"/>
      <c r="F167" s="50"/>
      <c r="G167" s="241"/>
      <c r="H167" s="120"/>
      <c r="I167" s="120"/>
      <c r="J167" s="120"/>
      <c r="K167" s="120"/>
      <c r="L167" s="120"/>
      <c r="M167" s="120"/>
    </row>
    <row r="168" spans="1:13" ht="24.95" customHeight="1" x14ac:dyDescent="0.2">
      <c r="A168" s="16">
        <v>163</v>
      </c>
      <c r="B168" s="231"/>
      <c r="C168" s="212"/>
      <c r="D168" s="50"/>
      <c r="E168" s="212"/>
      <c r="F168" s="50"/>
      <c r="G168" s="241"/>
      <c r="H168" s="120"/>
      <c r="I168" s="120"/>
      <c r="J168" s="120"/>
      <c r="K168" s="120"/>
      <c r="L168" s="120"/>
      <c r="M168" s="120"/>
    </row>
    <row r="169" spans="1:13" ht="24.95" customHeight="1" x14ac:dyDescent="0.2">
      <c r="A169" s="16">
        <v>164</v>
      </c>
      <c r="B169" s="231"/>
      <c r="C169" s="212"/>
      <c r="D169" s="50"/>
      <c r="E169" s="212"/>
      <c r="F169" s="50"/>
      <c r="G169" s="241"/>
      <c r="H169" s="120"/>
      <c r="I169" s="120"/>
      <c r="J169" s="120"/>
      <c r="K169" s="120"/>
      <c r="L169" s="120"/>
      <c r="M169" s="120"/>
    </row>
    <row r="170" spans="1:13" ht="24.95" customHeight="1" x14ac:dyDescent="0.2">
      <c r="A170" s="16">
        <v>165</v>
      </c>
      <c r="B170" s="231"/>
      <c r="C170" s="212"/>
      <c r="D170" s="50"/>
      <c r="E170" s="212"/>
      <c r="F170" s="50"/>
      <c r="G170" s="241"/>
      <c r="H170" s="120"/>
      <c r="I170" s="120"/>
      <c r="J170" s="120"/>
      <c r="K170" s="120"/>
      <c r="L170" s="120"/>
      <c r="M170" s="120"/>
    </row>
    <row r="171" spans="1:13" ht="24.95" customHeight="1" x14ac:dyDescent="0.2">
      <c r="A171" s="16">
        <v>166</v>
      </c>
      <c r="B171" s="231"/>
      <c r="C171" s="212"/>
      <c r="D171" s="50"/>
      <c r="E171" s="212"/>
      <c r="F171" s="50"/>
      <c r="G171" s="241"/>
      <c r="H171" s="120"/>
      <c r="I171" s="120"/>
      <c r="J171" s="120"/>
      <c r="K171" s="120"/>
      <c r="L171" s="120"/>
      <c r="M171" s="120"/>
    </row>
    <row r="172" spans="1:13" ht="24.95" customHeight="1" x14ac:dyDescent="0.2">
      <c r="A172" s="16">
        <v>167</v>
      </c>
      <c r="B172" s="231"/>
      <c r="C172" s="212"/>
      <c r="D172" s="50"/>
      <c r="E172" s="212"/>
      <c r="F172" s="50"/>
      <c r="G172" s="241"/>
      <c r="H172" s="120"/>
      <c r="I172" s="120"/>
      <c r="J172" s="120"/>
      <c r="K172" s="120"/>
      <c r="L172" s="120"/>
      <c r="M172" s="120"/>
    </row>
    <row r="173" spans="1:13" ht="24.95" customHeight="1" x14ac:dyDescent="0.2">
      <c r="A173" s="16">
        <v>168</v>
      </c>
      <c r="B173" s="231"/>
      <c r="C173" s="212"/>
      <c r="D173" s="50"/>
      <c r="E173" s="212"/>
      <c r="F173" s="50"/>
      <c r="G173" s="241"/>
      <c r="H173" s="120"/>
      <c r="I173" s="120"/>
      <c r="J173" s="120"/>
      <c r="K173" s="120"/>
      <c r="L173" s="120"/>
      <c r="M173" s="120"/>
    </row>
    <row r="174" spans="1:13" ht="24.95" customHeight="1" x14ac:dyDescent="0.2">
      <c r="A174" s="16">
        <v>169</v>
      </c>
      <c r="B174" s="231"/>
      <c r="C174" s="212"/>
      <c r="D174" s="50"/>
      <c r="E174" s="212"/>
      <c r="F174" s="50"/>
      <c r="G174" s="241"/>
      <c r="H174" s="120"/>
      <c r="I174" s="120"/>
      <c r="J174" s="120"/>
      <c r="K174" s="120"/>
      <c r="L174" s="120"/>
      <c r="M174" s="120"/>
    </row>
    <row r="175" spans="1:13" ht="24.95" customHeight="1" x14ac:dyDescent="0.2">
      <c r="A175" s="16">
        <v>170</v>
      </c>
      <c r="B175" s="231"/>
      <c r="C175" s="212"/>
      <c r="D175" s="50"/>
      <c r="E175" s="212"/>
      <c r="F175" s="50"/>
      <c r="G175" s="241"/>
      <c r="H175" s="120"/>
      <c r="I175" s="120"/>
      <c r="J175" s="120"/>
      <c r="K175" s="120"/>
      <c r="L175" s="120"/>
      <c r="M175" s="120"/>
    </row>
    <row r="176" spans="1:13" ht="24.95" customHeight="1" x14ac:dyDescent="0.2">
      <c r="A176" s="16">
        <v>171</v>
      </c>
      <c r="B176" s="231"/>
      <c r="C176" s="212"/>
      <c r="D176" s="50"/>
      <c r="E176" s="212"/>
      <c r="F176" s="50"/>
      <c r="G176" s="241"/>
      <c r="H176" s="120"/>
      <c r="I176" s="120"/>
      <c r="J176" s="120"/>
      <c r="K176" s="120"/>
      <c r="L176" s="120"/>
      <c r="M176" s="120"/>
    </row>
    <row r="177" spans="1:13" ht="24.95" customHeight="1" x14ac:dyDescent="0.2">
      <c r="A177" s="16">
        <v>172</v>
      </c>
      <c r="B177" s="231"/>
      <c r="C177" s="212"/>
      <c r="D177" s="50"/>
      <c r="E177" s="212"/>
      <c r="F177" s="50"/>
      <c r="G177" s="241"/>
      <c r="H177" s="120"/>
      <c r="I177" s="120"/>
      <c r="J177" s="120"/>
      <c r="K177" s="120"/>
      <c r="L177" s="120"/>
      <c r="M177" s="120"/>
    </row>
    <row r="178" spans="1:13" ht="24.95" customHeight="1" x14ac:dyDescent="0.2">
      <c r="A178" s="16">
        <v>173</v>
      </c>
      <c r="B178" s="231"/>
      <c r="C178" s="212"/>
      <c r="D178" s="50"/>
      <c r="E178" s="212"/>
      <c r="F178" s="50"/>
      <c r="G178" s="241"/>
      <c r="H178" s="120"/>
      <c r="I178" s="120"/>
      <c r="J178" s="120"/>
      <c r="K178" s="120"/>
      <c r="L178" s="120"/>
      <c r="M178" s="120"/>
    </row>
    <row r="179" spans="1:13" ht="24.95" customHeight="1" x14ac:dyDescent="0.2">
      <c r="A179" s="16">
        <v>174</v>
      </c>
      <c r="B179" s="231"/>
      <c r="C179" s="212"/>
      <c r="D179" s="50"/>
      <c r="E179" s="212"/>
      <c r="F179" s="50"/>
      <c r="G179" s="241"/>
      <c r="H179" s="120"/>
      <c r="I179" s="120"/>
      <c r="J179" s="120"/>
      <c r="K179" s="120"/>
      <c r="L179" s="120"/>
      <c r="M179" s="120"/>
    </row>
    <row r="180" spans="1:13" ht="24.95" customHeight="1" x14ac:dyDescent="0.2">
      <c r="A180" s="16">
        <v>175</v>
      </c>
      <c r="B180" s="231"/>
      <c r="C180" s="212"/>
      <c r="D180" s="50"/>
      <c r="E180" s="212"/>
      <c r="F180" s="50"/>
      <c r="G180" s="241"/>
      <c r="H180" s="120"/>
      <c r="I180" s="120"/>
      <c r="J180" s="120"/>
      <c r="K180" s="120"/>
      <c r="L180" s="120"/>
      <c r="M180" s="120"/>
    </row>
    <row r="181" spans="1:13" ht="24.95" customHeight="1" x14ac:dyDescent="0.2">
      <c r="A181" s="16">
        <v>176</v>
      </c>
      <c r="B181" s="231"/>
      <c r="C181" s="212"/>
      <c r="D181" s="50"/>
      <c r="E181" s="212"/>
      <c r="F181" s="50"/>
      <c r="G181" s="241"/>
      <c r="H181" s="120"/>
      <c r="I181" s="120"/>
      <c r="J181" s="120"/>
      <c r="K181" s="120"/>
      <c r="L181" s="120"/>
      <c r="M181" s="120"/>
    </row>
    <row r="182" spans="1:13" ht="24.95" customHeight="1" x14ac:dyDescent="0.2">
      <c r="A182" s="16">
        <v>177</v>
      </c>
      <c r="B182" s="231"/>
      <c r="C182" s="212"/>
      <c r="D182" s="50"/>
      <c r="E182" s="212"/>
      <c r="F182" s="50"/>
      <c r="G182" s="241"/>
      <c r="H182" s="120"/>
      <c r="I182" s="120"/>
      <c r="J182" s="120"/>
      <c r="K182" s="120"/>
      <c r="L182" s="120"/>
      <c r="M182" s="120"/>
    </row>
    <row r="183" spans="1:13" ht="24.95" customHeight="1" x14ac:dyDescent="0.2">
      <c r="A183" s="16">
        <v>178</v>
      </c>
      <c r="B183" s="231"/>
      <c r="C183" s="212"/>
      <c r="D183" s="50"/>
      <c r="E183" s="212"/>
      <c r="F183" s="50"/>
      <c r="G183" s="241"/>
      <c r="H183" s="120"/>
      <c r="I183" s="120"/>
      <c r="J183" s="120"/>
      <c r="K183" s="120"/>
      <c r="L183" s="120"/>
      <c r="M183" s="120"/>
    </row>
    <row r="184" spans="1:13" ht="24.95" customHeight="1" x14ac:dyDescent="0.2">
      <c r="A184" s="16">
        <v>179</v>
      </c>
      <c r="B184" s="231"/>
      <c r="C184" s="212"/>
      <c r="D184" s="50"/>
      <c r="E184" s="212"/>
      <c r="F184" s="50"/>
      <c r="G184" s="241"/>
      <c r="H184" s="120"/>
      <c r="I184" s="120"/>
      <c r="J184" s="120"/>
      <c r="K184" s="120"/>
      <c r="L184" s="120"/>
      <c r="M184" s="120"/>
    </row>
    <row r="185" spans="1:13" ht="24.95" customHeight="1" x14ac:dyDescent="0.2">
      <c r="A185" s="16">
        <v>180</v>
      </c>
      <c r="B185" s="231"/>
      <c r="C185" s="212"/>
      <c r="D185" s="50"/>
      <c r="E185" s="212"/>
      <c r="F185" s="50"/>
      <c r="G185" s="241"/>
      <c r="H185" s="120"/>
      <c r="I185" s="120"/>
      <c r="J185" s="120"/>
      <c r="K185" s="120"/>
      <c r="L185" s="120"/>
      <c r="M185" s="120"/>
    </row>
    <row r="186" spans="1:13" ht="24.95" customHeight="1" x14ac:dyDescent="0.2">
      <c r="A186" s="16">
        <v>181</v>
      </c>
      <c r="B186" s="231"/>
      <c r="C186" s="212"/>
      <c r="D186" s="50"/>
      <c r="E186" s="212"/>
      <c r="F186" s="50"/>
      <c r="G186" s="241"/>
      <c r="H186" s="120"/>
      <c r="I186" s="120"/>
      <c r="J186" s="120"/>
      <c r="K186" s="120"/>
      <c r="L186" s="120"/>
      <c r="M186" s="120"/>
    </row>
    <row r="187" spans="1:13" ht="24.95" customHeight="1" x14ac:dyDescent="0.2">
      <c r="A187" s="16">
        <v>182</v>
      </c>
      <c r="B187" s="231"/>
      <c r="C187" s="212"/>
      <c r="D187" s="50"/>
      <c r="E187" s="212"/>
      <c r="F187" s="50"/>
      <c r="G187" s="241"/>
      <c r="H187" s="120"/>
      <c r="I187" s="120"/>
      <c r="J187" s="120"/>
      <c r="K187" s="120"/>
      <c r="L187" s="120"/>
      <c r="M187" s="120"/>
    </row>
    <row r="188" spans="1:13" ht="24.95" customHeight="1" x14ac:dyDescent="0.2">
      <c r="A188" s="16">
        <v>183</v>
      </c>
      <c r="B188" s="231"/>
      <c r="C188" s="212"/>
      <c r="D188" s="50"/>
      <c r="E188" s="212"/>
      <c r="F188" s="50"/>
      <c r="G188" s="241"/>
      <c r="H188" s="120"/>
      <c r="I188" s="120"/>
      <c r="J188" s="120"/>
      <c r="K188" s="120"/>
      <c r="L188" s="120"/>
      <c r="M188" s="120"/>
    </row>
    <row r="189" spans="1:13" ht="24.95" customHeight="1" x14ac:dyDescent="0.2">
      <c r="A189" s="16">
        <v>184</v>
      </c>
      <c r="B189" s="231"/>
      <c r="C189" s="212"/>
      <c r="D189" s="50"/>
      <c r="E189" s="212"/>
      <c r="F189" s="50"/>
      <c r="G189" s="241"/>
      <c r="H189" s="120"/>
      <c r="I189" s="120"/>
      <c r="J189" s="120"/>
      <c r="K189" s="120"/>
      <c r="L189" s="120"/>
      <c r="M189" s="120"/>
    </row>
    <row r="190" spans="1:13" ht="24.95" customHeight="1" x14ac:dyDescent="0.2">
      <c r="A190" s="16">
        <v>185</v>
      </c>
      <c r="B190" s="231"/>
      <c r="C190" s="212"/>
      <c r="D190" s="50"/>
      <c r="E190" s="212"/>
      <c r="F190" s="50"/>
      <c r="G190" s="241"/>
      <c r="H190" s="120"/>
      <c r="I190" s="120"/>
      <c r="J190" s="120"/>
      <c r="K190" s="120"/>
      <c r="L190" s="120"/>
      <c r="M190" s="120"/>
    </row>
    <row r="191" spans="1:13" ht="24.95" customHeight="1" x14ac:dyDescent="0.2">
      <c r="A191" s="16">
        <v>186</v>
      </c>
      <c r="B191" s="231"/>
      <c r="C191" s="212"/>
      <c r="D191" s="50"/>
      <c r="E191" s="212"/>
      <c r="F191" s="50"/>
      <c r="G191" s="241"/>
      <c r="H191" s="120"/>
      <c r="I191" s="120"/>
      <c r="J191" s="120"/>
      <c r="K191" s="120"/>
      <c r="L191" s="120"/>
      <c r="M191" s="120"/>
    </row>
    <row r="192" spans="1:13" ht="24.95" customHeight="1" x14ac:dyDescent="0.2">
      <c r="A192" s="16">
        <v>187</v>
      </c>
      <c r="B192" s="231"/>
      <c r="C192" s="212"/>
      <c r="D192" s="50"/>
      <c r="E192" s="212"/>
      <c r="F192" s="50"/>
      <c r="G192" s="241"/>
      <c r="H192" s="120"/>
      <c r="I192" s="120"/>
      <c r="J192" s="120"/>
      <c r="K192" s="120"/>
      <c r="L192" s="120"/>
      <c r="M192" s="120"/>
    </row>
    <row r="193" spans="1:13" ht="24.95" customHeight="1" x14ac:dyDescent="0.2">
      <c r="A193" s="16">
        <v>188</v>
      </c>
      <c r="B193" s="231"/>
      <c r="C193" s="212"/>
      <c r="D193" s="50"/>
      <c r="E193" s="212"/>
      <c r="F193" s="50"/>
      <c r="G193" s="241"/>
      <c r="H193" s="120"/>
      <c r="I193" s="120"/>
      <c r="J193" s="120"/>
      <c r="K193" s="120"/>
      <c r="L193" s="120"/>
      <c r="M193" s="120"/>
    </row>
    <row r="194" spans="1:13" ht="24.95" customHeight="1" x14ac:dyDescent="0.2">
      <c r="A194" s="16">
        <v>189</v>
      </c>
      <c r="B194" s="231"/>
      <c r="C194" s="212"/>
      <c r="D194" s="50"/>
      <c r="E194" s="212"/>
      <c r="F194" s="50"/>
      <c r="G194" s="241"/>
      <c r="H194" s="120"/>
      <c r="I194" s="120"/>
      <c r="J194" s="120"/>
      <c r="K194" s="120"/>
      <c r="L194" s="120"/>
      <c r="M194" s="120"/>
    </row>
    <row r="195" spans="1:13" ht="24.95" customHeight="1" x14ac:dyDescent="0.2">
      <c r="A195" s="16">
        <v>190</v>
      </c>
      <c r="B195" s="231"/>
      <c r="C195" s="212"/>
      <c r="D195" s="50"/>
      <c r="E195" s="212"/>
      <c r="F195" s="50"/>
      <c r="G195" s="241"/>
      <c r="H195" s="120"/>
      <c r="I195" s="120"/>
      <c r="J195" s="120"/>
      <c r="K195" s="120"/>
      <c r="L195" s="120"/>
      <c r="M195" s="120"/>
    </row>
    <row r="196" spans="1:13" ht="24.95" customHeight="1" x14ac:dyDescent="0.2">
      <c r="A196" s="16">
        <v>191</v>
      </c>
      <c r="B196" s="231"/>
      <c r="C196" s="212"/>
      <c r="D196" s="50"/>
      <c r="E196" s="212"/>
      <c r="F196" s="50"/>
      <c r="G196" s="241"/>
      <c r="H196" s="120"/>
      <c r="I196" s="120"/>
      <c r="J196" s="120"/>
      <c r="K196" s="120"/>
      <c r="L196" s="120"/>
      <c r="M196" s="120"/>
    </row>
    <row r="197" spans="1:13" ht="24.95" customHeight="1" x14ac:dyDescent="0.2">
      <c r="A197" s="16">
        <v>192</v>
      </c>
      <c r="B197" s="231"/>
      <c r="C197" s="212"/>
      <c r="D197" s="50"/>
      <c r="E197" s="212"/>
      <c r="F197" s="50"/>
      <c r="G197" s="241"/>
      <c r="H197" s="120"/>
      <c r="I197" s="120"/>
      <c r="J197" s="120"/>
      <c r="K197" s="120"/>
      <c r="L197" s="120"/>
      <c r="M197" s="120"/>
    </row>
    <row r="198" spans="1:13" ht="24.95" customHeight="1" x14ac:dyDescent="0.2">
      <c r="A198" s="16">
        <v>193</v>
      </c>
      <c r="B198" s="231"/>
      <c r="C198" s="212"/>
      <c r="D198" s="50"/>
      <c r="E198" s="212"/>
      <c r="F198" s="50"/>
      <c r="G198" s="241"/>
      <c r="H198" s="120"/>
      <c r="I198" s="120"/>
      <c r="J198" s="120"/>
      <c r="K198" s="120"/>
      <c r="L198" s="120"/>
      <c r="M198" s="120"/>
    </row>
    <row r="199" spans="1:13" ht="24.95" customHeight="1" x14ac:dyDescent="0.2">
      <c r="A199" s="16">
        <v>194</v>
      </c>
      <c r="B199" s="231"/>
      <c r="C199" s="212"/>
      <c r="D199" s="50"/>
      <c r="E199" s="212"/>
      <c r="F199" s="50"/>
      <c r="G199" s="241"/>
      <c r="H199" s="120"/>
      <c r="I199" s="120"/>
      <c r="J199" s="120"/>
      <c r="K199" s="120"/>
      <c r="L199" s="120"/>
      <c r="M199" s="120"/>
    </row>
    <row r="200" spans="1:13" ht="24.95" customHeight="1" x14ac:dyDescent="0.2">
      <c r="A200" s="16">
        <v>195</v>
      </c>
      <c r="B200" s="231"/>
      <c r="C200" s="212"/>
      <c r="D200" s="50"/>
      <c r="E200" s="212"/>
      <c r="F200" s="50"/>
      <c r="G200" s="241"/>
      <c r="H200" s="120"/>
      <c r="I200" s="120"/>
      <c r="J200" s="120"/>
      <c r="K200" s="120"/>
      <c r="L200" s="120"/>
      <c r="M200" s="120"/>
    </row>
    <row r="201" spans="1:13" ht="24.95" customHeight="1" x14ac:dyDescent="0.2">
      <c r="A201" s="16">
        <v>196</v>
      </c>
      <c r="B201" s="231"/>
      <c r="C201" s="212"/>
      <c r="D201" s="50"/>
      <c r="E201" s="212"/>
      <c r="F201" s="50"/>
      <c r="G201" s="241"/>
      <c r="H201" s="120"/>
      <c r="I201" s="120"/>
      <c r="J201" s="120"/>
      <c r="K201" s="120"/>
      <c r="L201" s="120"/>
      <c r="M201" s="120"/>
    </row>
    <row r="202" spans="1:13" ht="24.95" customHeight="1" x14ac:dyDescent="0.2">
      <c r="A202" s="16">
        <v>197</v>
      </c>
      <c r="B202" s="231"/>
      <c r="C202" s="212"/>
      <c r="D202" s="50"/>
      <c r="E202" s="212"/>
      <c r="F202" s="50"/>
      <c r="G202" s="241"/>
      <c r="H202" s="120"/>
      <c r="I202" s="120"/>
      <c r="J202" s="120"/>
      <c r="K202" s="120"/>
      <c r="L202" s="120"/>
      <c r="M202" s="120"/>
    </row>
    <row r="203" spans="1:13" ht="24.95" customHeight="1" x14ac:dyDescent="0.2">
      <c r="A203" s="16">
        <v>198</v>
      </c>
      <c r="B203" s="231"/>
      <c r="C203" s="212"/>
      <c r="D203" s="50"/>
      <c r="E203" s="212"/>
      <c r="F203" s="50"/>
      <c r="G203" s="241"/>
      <c r="H203" s="120"/>
      <c r="I203" s="120"/>
      <c r="J203" s="120"/>
      <c r="K203" s="120"/>
      <c r="L203" s="120"/>
      <c r="M203" s="120"/>
    </row>
    <row r="204" spans="1:13" ht="24.95" customHeight="1" x14ac:dyDescent="0.2">
      <c r="A204" s="16">
        <v>199</v>
      </c>
      <c r="B204" s="231"/>
      <c r="C204" s="212"/>
      <c r="D204" s="50"/>
      <c r="E204" s="212"/>
      <c r="F204" s="50"/>
      <c r="G204" s="241"/>
      <c r="H204" s="120"/>
      <c r="I204" s="120"/>
      <c r="J204" s="120"/>
      <c r="K204" s="120"/>
      <c r="L204" s="120"/>
      <c r="M204" s="120"/>
    </row>
    <row r="205" spans="1:13" ht="24.95" customHeight="1" thickBot="1" x14ac:dyDescent="0.25">
      <c r="A205" s="16">
        <v>200</v>
      </c>
      <c r="B205" s="233"/>
      <c r="C205" s="201"/>
      <c r="D205" s="53"/>
      <c r="E205" s="201"/>
      <c r="F205" s="53"/>
      <c r="G205" s="244"/>
      <c r="H205" s="120"/>
      <c r="I205" s="120"/>
      <c r="J205" s="120"/>
      <c r="K205" s="120"/>
      <c r="L205" s="120"/>
      <c r="M205" s="120"/>
    </row>
  </sheetData>
  <sheetProtection sheet="1" objects="1" scenarios="1" insertRows="0"/>
  <mergeCells count="6">
    <mergeCell ref="A1:G1"/>
    <mergeCell ref="A2:B2"/>
    <mergeCell ref="A3:B3"/>
    <mergeCell ref="A4:B4"/>
    <mergeCell ref="D2:F2"/>
    <mergeCell ref="D3:F4"/>
  </mergeCells>
  <dataValidations xWindow="616" yWindow="630" count="3">
    <dataValidation type="list" allowBlank="1" showErrorMessage="1" promptTitle="Type of Screening" sqref="D6:D205">
      <formula1>"Colonoscopy, Flexible Sigmoidoscopy, Fecal Occult Blood Test"</formula1>
    </dataValidation>
    <dataValidation type="list" allowBlank="1" showInputMessage="1" showErrorMessage="1" promptTitle="Compliance Code" prompt="1 - Compliant (service complete)_x000a_2- Not Compliant (service complete)_x000a_3 - No service provided_x000a_4 - Service incomplete_x000a_5 - Can't determine if service is indicated_x000a_6 - Patient refused/declined service_x000a_7- Excluded_x000a_" sqref="F6:F205">
      <formula1>"1,2,3,4,5,6,7"</formula1>
    </dataValidation>
    <dataValidation type="date" allowBlank="1" showInputMessage="1" showErrorMessage="1" errorTitle="Date of birth out of range" error="For inclusion in this universe, the patient must have a date of birth between the dates of 1/1/1941 and 12/31/1964. " sqref="C6:C205">
      <formula1>14977</formula1>
      <formula2>23742</formula2>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205"/>
  <sheetViews>
    <sheetView zoomScaleNormal="100" workbookViewId="0">
      <selection activeCell="C2" sqref="C2"/>
    </sheetView>
  </sheetViews>
  <sheetFormatPr defaultRowHeight="12.75" x14ac:dyDescent="0.2"/>
  <cols>
    <col min="2" max="2" width="17" style="234" customWidth="1"/>
    <col min="3" max="3" width="13.85546875" customWidth="1"/>
    <col min="4" max="4" width="18" customWidth="1"/>
    <col min="5" max="5" width="17.5703125" customWidth="1"/>
    <col min="6" max="6" width="17.28515625" customWidth="1"/>
    <col min="7" max="7" width="12.28515625" customWidth="1"/>
    <col min="8" max="8" width="53" style="9" customWidth="1"/>
  </cols>
  <sheetData>
    <row r="1" spans="1:14" ht="25.5" customHeight="1" thickBot="1" x14ac:dyDescent="0.25">
      <c r="A1" s="305" t="s">
        <v>225</v>
      </c>
      <c r="B1" s="306"/>
      <c r="C1" s="306"/>
      <c r="D1" s="307"/>
      <c r="E1" s="316"/>
      <c r="F1" s="316"/>
      <c r="G1" s="316"/>
      <c r="H1" s="308"/>
      <c r="I1" s="119"/>
      <c r="J1" s="119"/>
      <c r="K1" s="120"/>
      <c r="L1" s="120"/>
      <c r="M1" s="120"/>
      <c r="N1" s="120"/>
    </row>
    <row r="2" spans="1:14" ht="29.25" customHeight="1" thickBot="1" x14ac:dyDescent="0.25">
      <c r="A2" s="309" t="s">
        <v>5</v>
      </c>
      <c r="B2" s="309"/>
      <c r="C2" s="54"/>
      <c r="D2" s="326" t="s">
        <v>223</v>
      </c>
      <c r="E2" s="327"/>
      <c r="F2" s="327"/>
      <c r="G2" s="328"/>
      <c r="H2" s="250" t="s">
        <v>50</v>
      </c>
      <c r="I2" s="120"/>
      <c r="J2" s="120"/>
      <c r="K2" s="120"/>
      <c r="L2" s="120"/>
      <c r="M2" s="120"/>
      <c r="N2" s="120"/>
    </row>
    <row r="3" spans="1:14" ht="29.25" customHeight="1" thickBot="1" x14ac:dyDescent="0.25">
      <c r="A3" s="309" t="s">
        <v>7</v>
      </c>
      <c r="B3" s="309"/>
      <c r="C3" s="47">
        <f>COUNTA(B6:B205)</f>
        <v>0</v>
      </c>
      <c r="D3" s="329" t="s">
        <v>224</v>
      </c>
      <c r="E3" s="330"/>
      <c r="F3" s="330"/>
      <c r="G3" s="331"/>
      <c r="H3" s="246"/>
      <c r="I3" s="120"/>
      <c r="J3" s="120"/>
      <c r="K3" s="120"/>
      <c r="L3" s="120"/>
      <c r="M3" s="120"/>
      <c r="N3" s="120"/>
    </row>
    <row r="4" spans="1:14" ht="29.25" customHeight="1" thickBot="1" x14ac:dyDescent="0.25">
      <c r="A4" s="304" t="s">
        <v>6</v>
      </c>
      <c r="B4" s="304"/>
      <c r="C4" s="48">
        <f>COUNTIF(G6:G205, 1)</f>
        <v>0</v>
      </c>
      <c r="D4" s="332"/>
      <c r="E4" s="333"/>
      <c r="F4" s="333"/>
      <c r="G4" s="334"/>
      <c r="H4" s="246"/>
      <c r="I4" s="120"/>
      <c r="J4" s="120"/>
      <c r="K4" s="120"/>
      <c r="L4" s="120"/>
      <c r="M4" s="120"/>
      <c r="N4" s="120"/>
    </row>
    <row r="5" spans="1:14" ht="26.25" thickBot="1" x14ac:dyDescent="0.25">
      <c r="A5" s="12" t="s">
        <v>4</v>
      </c>
      <c r="B5" s="228" t="s">
        <v>0</v>
      </c>
      <c r="C5" s="13" t="s">
        <v>1</v>
      </c>
      <c r="D5" s="13" t="s">
        <v>226</v>
      </c>
      <c r="E5" s="21" t="s">
        <v>227</v>
      </c>
      <c r="F5" s="21" t="s">
        <v>228</v>
      </c>
      <c r="G5" s="21" t="s">
        <v>20</v>
      </c>
      <c r="H5" s="15" t="s">
        <v>3</v>
      </c>
      <c r="I5" s="121"/>
      <c r="J5" s="121"/>
      <c r="N5" s="120"/>
    </row>
    <row r="6" spans="1:14" ht="24.95" customHeight="1" x14ac:dyDescent="0.2">
      <c r="A6" s="16">
        <v>1</v>
      </c>
      <c r="B6" s="230"/>
      <c r="C6" s="152"/>
      <c r="D6" s="152"/>
      <c r="E6" s="203"/>
      <c r="F6" s="152"/>
      <c r="G6" s="50"/>
      <c r="H6" s="240"/>
      <c r="I6" s="120"/>
      <c r="J6" s="120"/>
      <c r="N6" s="120"/>
    </row>
    <row r="7" spans="1:14" ht="24.95" customHeight="1" x14ac:dyDescent="0.2">
      <c r="A7" s="17">
        <f t="shared" ref="A7:A70" si="0">1+A6</f>
        <v>2</v>
      </c>
      <c r="B7" s="230"/>
      <c r="C7" s="152"/>
      <c r="D7" s="152"/>
      <c r="E7" s="203"/>
      <c r="F7" s="152"/>
      <c r="G7" s="50"/>
      <c r="H7" s="241"/>
      <c r="I7" s="120"/>
      <c r="J7" s="120"/>
      <c r="N7" s="120"/>
    </row>
    <row r="8" spans="1:14" ht="24.95" customHeight="1" x14ac:dyDescent="0.2">
      <c r="A8" s="17">
        <f t="shared" si="0"/>
        <v>3</v>
      </c>
      <c r="B8" s="230"/>
      <c r="C8" s="152"/>
      <c r="D8" s="152"/>
      <c r="E8" s="203"/>
      <c r="F8" s="152"/>
      <c r="G8" s="50"/>
      <c r="H8" s="241"/>
      <c r="I8" s="120"/>
      <c r="J8" s="120"/>
      <c r="K8" s="120"/>
      <c r="L8" s="120"/>
      <c r="M8" s="120"/>
      <c r="N8" s="120"/>
    </row>
    <row r="9" spans="1:14" ht="24.95" customHeight="1" x14ac:dyDescent="0.2">
      <c r="A9" s="17">
        <f t="shared" si="0"/>
        <v>4</v>
      </c>
      <c r="B9" s="230"/>
      <c r="C9" s="152"/>
      <c r="D9" s="152"/>
      <c r="E9" s="203"/>
      <c r="F9" s="152"/>
      <c r="G9" s="50"/>
      <c r="H9" s="241"/>
      <c r="I9" s="120"/>
      <c r="J9" s="120"/>
      <c r="K9" s="120"/>
      <c r="L9" s="120"/>
      <c r="M9" s="120"/>
      <c r="N9" s="120"/>
    </row>
    <row r="10" spans="1:14" ht="24.95" customHeight="1" x14ac:dyDescent="0.2">
      <c r="A10" s="17">
        <f t="shared" si="0"/>
        <v>5</v>
      </c>
      <c r="B10" s="230"/>
      <c r="C10" s="152"/>
      <c r="D10" s="152"/>
      <c r="E10" s="203"/>
      <c r="F10" s="216"/>
      <c r="G10" s="50"/>
      <c r="H10" s="241"/>
      <c r="I10" s="120"/>
      <c r="J10" s="120"/>
      <c r="K10" s="120"/>
      <c r="L10" s="120"/>
      <c r="M10" s="120"/>
      <c r="N10" s="120"/>
    </row>
    <row r="11" spans="1:14" ht="24.95" customHeight="1" x14ac:dyDescent="0.2">
      <c r="A11" s="17">
        <f t="shared" si="0"/>
        <v>6</v>
      </c>
      <c r="B11" s="230"/>
      <c r="C11" s="212"/>
      <c r="D11" s="152"/>
      <c r="E11" s="203"/>
      <c r="F11" s="152"/>
      <c r="G11" s="50"/>
      <c r="H11" s="241"/>
      <c r="I11" s="120"/>
      <c r="J11" s="120"/>
      <c r="K11" s="120"/>
      <c r="L11" s="120"/>
      <c r="M11" s="120"/>
      <c r="N11" s="120"/>
    </row>
    <row r="12" spans="1:14" ht="24.95" customHeight="1" x14ac:dyDescent="0.2">
      <c r="A12" s="17">
        <f t="shared" si="0"/>
        <v>7</v>
      </c>
      <c r="B12" s="230"/>
      <c r="C12" s="212"/>
      <c r="D12" s="152"/>
      <c r="E12" s="203"/>
      <c r="F12" s="152"/>
      <c r="G12" s="50"/>
      <c r="H12" s="241"/>
      <c r="I12" s="120"/>
      <c r="J12" s="120"/>
      <c r="K12" s="120"/>
      <c r="L12" s="120"/>
      <c r="M12" s="120"/>
      <c r="N12" s="120"/>
    </row>
    <row r="13" spans="1:14" ht="24.95" customHeight="1" x14ac:dyDescent="0.2">
      <c r="A13" s="17">
        <f t="shared" si="0"/>
        <v>8</v>
      </c>
      <c r="B13" s="230"/>
      <c r="C13" s="212"/>
      <c r="D13" s="152"/>
      <c r="E13" s="203"/>
      <c r="F13" s="152"/>
      <c r="G13" s="50"/>
      <c r="H13" s="241"/>
      <c r="I13" s="120"/>
      <c r="J13" s="120"/>
      <c r="K13" s="120"/>
      <c r="L13" s="120"/>
      <c r="M13" s="120"/>
      <c r="N13" s="120"/>
    </row>
    <row r="14" spans="1:14" ht="24.95" customHeight="1" x14ac:dyDescent="0.2">
      <c r="A14" s="17">
        <f t="shared" si="0"/>
        <v>9</v>
      </c>
      <c r="B14" s="230"/>
      <c r="C14" s="212"/>
      <c r="D14" s="152"/>
      <c r="E14" s="203"/>
      <c r="F14" s="152"/>
      <c r="G14" s="50"/>
      <c r="H14" s="241"/>
      <c r="I14" s="120"/>
      <c r="J14" s="120"/>
      <c r="K14" s="120"/>
      <c r="L14" s="120"/>
      <c r="M14" s="120"/>
      <c r="N14" s="120"/>
    </row>
    <row r="15" spans="1:14" ht="24.95" customHeight="1" x14ac:dyDescent="0.2">
      <c r="A15" s="17">
        <f t="shared" si="0"/>
        <v>10</v>
      </c>
      <c r="B15" s="230"/>
      <c r="C15" s="212"/>
      <c r="D15" s="152"/>
      <c r="E15" s="203"/>
      <c r="F15" s="152"/>
      <c r="G15" s="50"/>
      <c r="H15" s="241"/>
      <c r="I15" s="120"/>
      <c r="J15" s="120"/>
      <c r="K15" s="120"/>
      <c r="L15" s="120"/>
      <c r="M15" s="120"/>
      <c r="N15" s="120"/>
    </row>
    <row r="16" spans="1:14" ht="24.95" customHeight="1" x14ac:dyDescent="0.2">
      <c r="A16" s="17">
        <f t="shared" si="0"/>
        <v>11</v>
      </c>
      <c r="B16" s="230"/>
      <c r="C16" s="212"/>
      <c r="D16" s="152"/>
      <c r="E16" s="203"/>
      <c r="F16" s="152"/>
      <c r="G16" s="50"/>
      <c r="H16" s="241"/>
      <c r="I16" s="120"/>
      <c r="J16" s="120"/>
      <c r="K16" s="120"/>
      <c r="L16" s="120"/>
      <c r="M16" s="120"/>
      <c r="N16" s="120"/>
    </row>
    <row r="17" spans="1:14" ht="24.95" customHeight="1" x14ac:dyDescent="0.2">
      <c r="A17" s="17">
        <f t="shared" si="0"/>
        <v>12</v>
      </c>
      <c r="B17" s="230"/>
      <c r="C17" s="212"/>
      <c r="D17" s="152"/>
      <c r="E17" s="203"/>
      <c r="F17" s="152"/>
      <c r="G17" s="50"/>
      <c r="H17" s="241"/>
      <c r="I17" s="120"/>
      <c r="J17" s="120"/>
      <c r="K17" s="120"/>
      <c r="L17" s="120"/>
      <c r="M17" s="120"/>
      <c r="N17" s="120"/>
    </row>
    <row r="18" spans="1:14" ht="24.95" customHeight="1" x14ac:dyDescent="0.2">
      <c r="A18" s="17">
        <f t="shared" si="0"/>
        <v>13</v>
      </c>
      <c r="B18" s="230"/>
      <c r="C18" s="212"/>
      <c r="D18" s="152"/>
      <c r="E18" s="203"/>
      <c r="F18" s="152"/>
      <c r="G18" s="50"/>
      <c r="H18" s="241"/>
      <c r="I18" s="120"/>
      <c r="J18" s="120"/>
      <c r="K18" s="120"/>
      <c r="L18" s="120"/>
      <c r="M18" s="120"/>
      <c r="N18" s="120"/>
    </row>
    <row r="19" spans="1:14" ht="24.95" customHeight="1" x14ac:dyDescent="0.2">
      <c r="A19" s="17">
        <f t="shared" si="0"/>
        <v>14</v>
      </c>
      <c r="B19" s="230"/>
      <c r="C19" s="212"/>
      <c r="D19" s="152"/>
      <c r="E19" s="203"/>
      <c r="F19" s="152"/>
      <c r="G19" s="50"/>
      <c r="H19" s="241"/>
      <c r="I19" s="120"/>
      <c r="J19" s="120"/>
      <c r="K19" s="120"/>
      <c r="L19" s="120"/>
      <c r="M19" s="120"/>
      <c r="N19" s="120"/>
    </row>
    <row r="20" spans="1:14" ht="24.95" customHeight="1" x14ac:dyDescent="0.2">
      <c r="A20" s="17">
        <f t="shared" si="0"/>
        <v>15</v>
      </c>
      <c r="B20" s="230"/>
      <c r="C20" s="212"/>
      <c r="D20" s="152"/>
      <c r="E20" s="203"/>
      <c r="F20" s="152"/>
      <c r="G20" s="50"/>
      <c r="H20" s="241"/>
      <c r="I20" s="120"/>
      <c r="J20" s="120"/>
      <c r="K20" s="120"/>
      <c r="L20" s="120"/>
      <c r="M20" s="120"/>
      <c r="N20" s="120"/>
    </row>
    <row r="21" spans="1:14" ht="24.95" customHeight="1" x14ac:dyDescent="0.2">
      <c r="A21" s="17">
        <f t="shared" si="0"/>
        <v>16</v>
      </c>
      <c r="B21" s="230"/>
      <c r="C21" s="212"/>
      <c r="D21" s="152"/>
      <c r="E21" s="203"/>
      <c r="F21" s="152"/>
      <c r="G21" s="50"/>
      <c r="H21" s="241"/>
      <c r="I21" s="120"/>
      <c r="J21" s="120"/>
      <c r="K21" s="120"/>
      <c r="L21" s="120"/>
      <c r="M21" s="120"/>
      <c r="N21" s="120"/>
    </row>
    <row r="22" spans="1:14" ht="24.95" customHeight="1" x14ac:dyDescent="0.2">
      <c r="A22" s="17">
        <f t="shared" si="0"/>
        <v>17</v>
      </c>
      <c r="B22" s="230"/>
      <c r="C22" s="212"/>
      <c r="D22" s="152"/>
      <c r="E22" s="203"/>
      <c r="F22" s="152"/>
      <c r="G22" s="50"/>
      <c r="H22" s="241"/>
      <c r="I22" s="120"/>
      <c r="J22" s="120"/>
      <c r="K22" s="120"/>
      <c r="L22" s="120"/>
      <c r="M22" s="120"/>
      <c r="N22" s="120"/>
    </row>
    <row r="23" spans="1:14" ht="24.95" customHeight="1" x14ac:dyDescent="0.2">
      <c r="A23" s="17">
        <f t="shared" si="0"/>
        <v>18</v>
      </c>
      <c r="B23" s="230"/>
      <c r="C23" s="212"/>
      <c r="D23" s="152"/>
      <c r="E23" s="203"/>
      <c r="F23" s="152"/>
      <c r="G23" s="50"/>
      <c r="H23" s="241"/>
      <c r="I23" s="120"/>
      <c r="J23" s="120"/>
      <c r="K23" s="120"/>
      <c r="L23" s="120"/>
      <c r="M23" s="120"/>
      <c r="N23" s="120"/>
    </row>
    <row r="24" spans="1:14" ht="24.95" customHeight="1" x14ac:dyDescent="0.2">
      <c r="A24" s="17">
        <f t="shared" si="0"/>
        <v>19</v>
      </c>
      <c r="B24" s="230"/>
      <c r="C24" s="212"/>
      <c r="D24" s="152"/>
      <c r="E24" s="203"/>
      <c r="F24" s="152"/>
      <c r="G24" s="50"/>
      <c r="H24" s="241"/>
      <c r="I24" s="120"/>
      <c r="J24" s="120"/>
      <c r="K24" s="120"/>
      <c r="L24" s="120"/>
      <c r="M24" s="120"/>
      <c r="N24" s="120"/>
    </row>
    <row r="25" spans="1:14" ht="24.95" customHeight="1" x14ac:dyDescent="0.2">
      <c r="A25" s="17">
        <f t="shared" si="0"/>
        <v>20</v>
      </c>
      <c r="B25" s="230"/>
      <c r="C25" s="212"/>
      <c r="D25" s="152"/>
      <c r="E25" s="203"/>
      <c r="F25" s="152"/>
      <c r="G25" s="50"/>
      <c r="H25" s="241"/>
      <c r="I25" s="120"/>
      <c r="J25" s="120"/>
      <c r="K25" s="120"/>
      <c r="L25" s="120"/>
      <c r="M25" s="120"/>
      <c r="N25" s="120"/>
    </row>
    <row r="26" spans="1:14" ht="24.95" customHeight="1" x14ac:dyDescent="0.2">
      <c r="A26" s="17">
        <f t="shared" si="0"/>
        <v>21</v>
      </c>
      <c r="B26" s="230"/>
      <c r="C26" s="212"/>
      <c r="D26" s="152"/>
      <c r="E26" s="203"/>
      <c r="F26" s="152"/>
      <c r="G26" s="50"/>
      <c r="H26" s="241"/>
      <c r="I26" s="120"/>
      <c r="J26" s="120"/>
      <c r="K26" s="120"/>
      <c r="L26" s="120"/>
      <c r="M26" s="120"/>
      <c r="N26" s="120"/>
    </row>
    <row r="27" spans="1:14" ht="24.95" customHeight="1" x14ac:dyDescent="0.2">
      <c r="A27" s="17">
        <f t="shared" si="0"/>
        <v>22</v>
      </c>
      <c r="B27" s="230"/>
      <c r="C27" s="212"/>
      <c r="D27" s="152"/>
      <c r="E27" s="203"/>
      <c r="F27" s="152"/>
      <c r="G27" s="50"/>
      <c r="H27" s="241"/>
      <c r="I27" s="120"/>
      <c r="J27" s="120"/>
      <c r="K27" s="120"/>
      <c r="L27" s="120"/>
      <c r="M27" s="120"/>
      <c r="N27" s="120"/>
    </row>
    <row r="28" spans="1:14" ht="24.95" customHeight="1" x14ac:dyDescent="0.2">
      <c r="A28" s="17">
        <f t="shared" si="0"/>
        <v>23</v>
      </c>
      <c r="B28" s="230"/>
      <c r="C28" s="212"/>
      <c r="D28" s="152"/>
      <c r="E28" s="203"/>
      <c r="F28" s="152"/>
      <c r="G28" s="50"/>
      <c r="H28" s="241"/>
      <c r="I28" s="120"/>
      <c r="J28" s="120"/>
      <c r="K28" s="120"/>
      <c r="L28" s="120"/>
      <c r="M28" s="120"/>
      <c r="N28" s="120"/>
    </row>
    <row r="29" spans="1:14" ht="24.95" customHeight="1" x14ac:dyDescent="0.2">
      <c r="A29" s="17">
        <f t="shared" si="0"/>
        <v>24</v>
      </c>
      <c r="B29" s="230"/>
      <c r="C29" s="212"/>
      <c r="D29" s="152"/>
      <c r="E29" s="203"/>
      <c r="F29" s="152"/>
      <c r="G29" s="50"/>
      <c r="H29" s="241"/>
      <c r="I29" s="120"/>
      <c r="J29" s="120"/>
      <c r="K29" s="120"/>
      <c r="L29" s="120"/>
      <c r="M29" s="120"/>
      <c r="N29" s="120"/>
    </row>
    <row r="30" spans="1:14" ht="24.95" customHeight="1" x14ac:dyDescent="0.2">
      <c r="A30" s="17">
        <f t="shared" si="0"/>
        <v>25</v>
      </c>
      <c r="B30" s="230"/>
      <c r="C30" s="212"/>
      <c r="D30" s="152"/>
      <c r="E30" s="203"/>
      <c r="F30" s="152"/>
      <c r="G30" s="50"/>
      <c r="H30" s="241"/>
      <c r="I30" s="120"/>
      <c r="J30" s="120"/>
      <c r="K30" s="120"/>
      <c r="L30" s="120"/>
      <c r="M30" s="120"/>
      <c r="N30" s="120"/>
    </row>
    <row r="31" spans="1:14" ht="24.95" customHeight="1" x14ac:dyDescent="0.2">
      <c r="A31" s="17">
        <f t="shared" si="0"/>
        <v>26</v>
      </c>
      <c r="B31" s="230"/>
      <c r="C31" s="212"/>
      <c r="D31" s="152"/>
      <c r="E31" s="203"/>
      <c r="F31" s="152"/>
      <c r="G31" s="50"/>
      <c r="H31" s="241"/>
      <c r="I31" s="120"/>
      <c r="J31" s="120"/>
      <c r="K31" s="120"/>
      <c r="L31" s="120"/>
      <c r="M31" s="120"/>
      <c r="N31" s="120"/>
    </row>
    <row r="32" spans="1:14" ht="24.95" customHeight="1" x14ac:dyDescent="0.2">
      <c r="A32" s="17">
        <f t="shared" si="0"/>
        <v>27</v>
      </c>
      <c r="B32" s="230"/>
      <c r="C32" s="212"/>
      <c r="D32" s="152"/>
      <c r="E32" s="203"/>
      <c r="F32" s="152"/>
      <c r="G32" s="50"/>
      <c r="H32" s="241"/>
      <c r="I32" s="120"/>
      <c r="J32" s="120"/>
      <c r="K32" s="120"/>
      <c r="L32" s="120"/>
      <c r="M32" s="120"/>
      <c r="N32" s="120"/>
    </row>
    <row r="33" spans="1:14" ht="24.95" customHeight="1" x14ac:dyDescent="0.2">
      <c r="A33" s="17">
        <f t="shared" si="0"/>
        <v>28</v>
      </c>
      <c r="B33" s="230"/>
      <c r="C33" s="212"/>
      <c r="D33" s="152"/>
      <c r="E33" s="203"/>
      <c r="F33" s="152"/>
      <c r="G33" s="50"/>
      <c r="H33" s="241"/>
      <c r="I33" s="120"/>
      <c r="J33" s="120"/>
      <c r="K33" s="120"/>
      <c r="L33" s="120"/>
      <c r="M33" s="120"/>
      <c r="N33" s="120"/>
    </row>
    <row r="34" spans="1:14" ht="24.95" customHeight="1" x14ac:dyDescent="0.2">
      <c r="A34" s="17">
        <f t="shared" si="0"/>
        <v>29</v>
      </c>
      <c r="B34" s="230"/>
      <c r="C34" s="212"/>
      <c r="D34" s="152"/>
      <c r="E34" s="203"/>
      <c r="F34" s="152"/>
      <c r="G34" s="50"/>
      <c r="H34" s="241"/>
      <c r="I34" s="120"/>
      <c r="J34" s="120"/>
      <c r="K34" s="120"/>
      <c r="L34" s="120"/>
      <c r="M34" s="120"/>
      <c r="N34" s="120"/>
    </row>
    <row r="35" spans="1:14" ht="24.95" customHeight="1" x14ac:dyDescent="0.2">
      <c r="A35" s="17">
        <f t="shared" si="0"/>
        <v>30</v>
      </c>
      <c r="B35" s="230"/>
      <c r="C35" s="212"/>
      <c r="D35" s="152"/>
      <c r="E35" s="203"/>
      <c r="F35" s="152"/>
      <c r="G35" s="50"/>
      <c r="H35" s="241"/>
      <c r="I35" s="120"/>
      <c r="J35" s="120"/>
      <c r="K35" s="120"/>
      <c r="L35" s="120"/>
      <c r="M35" s="120"/>
      <c r="N35" s="120"/>
    </row>
    <row r="36" spans="1:14" ht="24.95" customHeight="1" x14ac:dyDescent="0.2">
      <c r="A36" s="17">
        <f t="shared" si="0"/>
        <v>31</v>
      </c>
      <c r="B36" s="230"/>
      <c r="C36" s="212"/>
      <c r="D36" s="152"/>
      <c r="E36" s="203"/>
      <c r="F36" s="152"/>
      <c r="G36" s="50"/>
      <c r="H36" s="241"/>
      <c r="I36" s="120"/>
      <c r="J36" s="120"/>
      <c r="K36" s="120"/>
      <c r="L36" s="120"/>
      <c r="M36" s="120"/>
      <c r="N36" s="120"/>
    </row>
    <row r="37" spans="1:14" ht="24.95" customHeight="1" x14ac:dyDescent="0.2">
      <c r="A37" s="17">
        <f t="shared" si="0"/>
        <v>32</v>
      </c>
      <c r="B37" s="230"/>
      <c r="C37" s="212"/>
      <c r="D37" s="152"/>
      <c r="E37" s="203"/>
      <c r="F37" s="152"/>
      <c r="G37" s="50"/>
      <c r="H37" s="241"/>
      <c r="I37" s="120"/>
      <c r="J37" s="120"/>
      <c r="K37" s="120"/>
      <c r="L37" s="120"/>
      <c r="M37" s="120"/>
      <c r="N37" s="120"/>
    </row>
    <row r="38" spans="1:14" ht="24.95" customHeight="1" x14ac:dyDescent="0.2">
      <c r="A38" s="17">
        <f t="shared" si="0"/>
        <v>33</v>
      </c>
      <c r="B38" s="230"/>
      <c r="C38" s="212"/>
      <c r="D38" s="152"/>
      <c r="E38" s="203"/>
      <c r="F38" s="152"/>
      <c r="G38" s="50"/>
      <c r="H38" s="241"/>
      <c r="I38" s="120"/>
      <c r="J38" s="120"/>
      <c r="K38" s="120"/>
      <c r="L38" s="120"/>
      <c r="M38" s="120"/>
      <c r="N38" s="120"/>
    </row>
    <row r="39" spans="1:14" ht="24.95" customHeight="1" x14ac:dyDescent="0.2">
      <c r="A39" s="17">
        <f t="shared" si="0"/>
        <v>34</v>
      </c>
      <c r="B39" s="230"/>
      <c r="C39" s="212"/>
      <c r="D39" s="152"/>
      <c r="E39" s="203"/>
      <c r="F39" s="152"/>
      <c r="G39" s="50"/>
      <c r="H39" s="241"/>
      <c r="I39" s="120"/>
      <c r="J39" s="120"/>
      <c r="K39" s="120"/>
      <c r="L39" s="120"/>
      <c r="M39" s="120"/>
      <c r="N39" s="120"/>
    </row>
    <row r="40" spans="1:14" ht="24.95" customHeight="1" x14ac:dyDescent="0.2">
      <c r="A40" s="17">
        <f t="shared" si="0"/>
        <v>35</v>
      </c>
      <c r="B40" s="230"/>
      <c r="C40" s="212"/>
      <c r="D40" s="152"/>
      <c r="E40" s="203"/>
      <c r="F40" s="152"/>
      <c r="G40" s="50"/>
      <c r="H40" s="241"/>
      <c r="I40" s="120"/>
      <c r="J40" s="120"/>
      <c r="K40" s="120"/>
      <c r="L40" s="120"/>
      <c r="M40" s="120"/>
      <c r="N40" s="120"/>
    </row>
    <row r="41" spans="1:14" ht="24.95" customHeight="1" x14ac:dyDescent="0.2">
      <c r="A41" s="17">
        <f t="shared" si="0"/>
        <v>36</v>
      </c>
      <c r="B41" s="230"/>
      <c r="C41" s="212"/>
      <c r="D41" s="152"/>
      <c r="E41" s="203"/>
      <c r="F41" s="152"/>
      <c r="G41" s="50"/>
      <c r="H41" s="241"/>
      <c r="I41" s="120"/>
      <c r="J41" s="120"/>
      <c r="K41" s="120"/>
      <c r="L41" s="120"/>
      <c r="M41" s="120"/>
      <c r="N41" s="120"/>
    </row>
    <row r="42" spans="1:14" ht="24.95" customHeight="1" x14ac:dyDescent="0.2">
      <c r="A42" s="17">
        <f t="shared" si="0"/>
        <v>37</v>
      </c>
      <c r="B42" s="230"/>
      <c r="C42" s="212"/>
      <c r="D42" s="152"/>
      <c r="E42" s="203"/>
      <c r="F42" s="152"/>
      <c r="G42" s="50"/>
      <c r="H42" s="241"/>
      <c r="I42" s="120"/>
      <c r="J42" s="120"/>
      <c r="K42" s="120"/>
      <c r="L42" s="120"/>
      <c r="M42" s="120"/>
      <c r="N42" s="120"/>
    </row>
    <row r="43" spans="1:14" ht="24.95" customHeight="1" x14ac:dyDescent="0.2">
      <c r="A43" s="17">
        <f t="shared" si="0"/>
        <v>38</v>
      </c>
      <c r="B43" s="230"/>
      <c r="C43" s="212"/>
      <c r="D43" s="152"/>
      <c r="E43" s="203"/>
      <c r="F43" s="152"/>
      <c r="G43" s="50"/>
      <c r="H43" s="241"/>
      <c r="I43" s="120"/>
      <c r="J43" s="120"/>
      <c r="K43" s="120"/>
      <c r="L43" s="120"/>
      <c r="M43" s="120"/>
      <c r="N43" s="120"/>
    </row>
    <row r="44" spans="1:14" ht="24.95" customHeight="1" x14ac:dyDescent="0.2">
      <c r="A44" s="17">
        <f t="shared" si="0"/>
        <v>39</v>
      </c>
      <c r="B44" s="230"/>
      <c r="C44" s="212"/>
      <c r="D44" s="152"/>
      <c r="E44" s="203"/>
      <c r="F44" s="152"/>
      <c r="G44" s="50"/>
      <c r="H44" s="241"/>
      <c r="I44" s="120"/>
      <c r="J44" s="120"/>
      <c r="K44" s="120"/>
      <c r="L44" s="120"/>
      <c r="M44" s="120"/>
      <c r="N44" s="120"/>
    </row>
    <row r="45" spans="1:14" ht="24.95" customHeight="1" x14ac:dyDescent="0.2">
      <c r="A45" s="17">
        <f t="shared" si="0"/>
        <v>40</v>
      </c>
      <c r="B45" s="230"/>
      <c r="C45" s="212"/>
      <c r="D45" s="152"/>
      <c r="E45" s="203"/>
      <c r="F45" s="152"/>
      <c r="G45" s="50"/>
      <c r="H45" s="241"/>
      <c r="I45" s="120"/>
      <c r="J45" s="120"/>
      <c r="K45" s="120"/>
      <c r="L45" s="120"/>
      <c r="M45" s="120"/>
      <c r="N45" s="120"/>
    </row>
    <row r="46" spans="1:14" ht="24.95" customHeight="1" x14ac:dyDescent="0.2">
      <c r="A46" s="17">
        <f t="shared" si="0"/>
        <v>41</v>
      </c>
      <c r="B46" s="230"/>
      <c r="C46" s="212"/>
      <c r="D46" s="152"/>
      <c r="E46" s="203"/>
      <c r="F46" s="152"/>
      <c r="G46" s="50"/>
      <c r="H46" s="241"/>
      <c r="I46" s="120"/>
      <c r="J46" s="120"/>
      <c r="K46" s="120"/>
      <c r="L46" s="120"/>
      <c r="M46" s="120"/>
      <c r="N46" s="120"/>
    </row>
    <row r="47" spans="1:14" ht="24.95" customHeight="1" x14ac:dyDescent="0.2">
      <c r="A47" s="17">
        <f t="shared" si="0"/>
        <v>42</v>
      </c>
      <c r="B47" s="230"/>
      <c r="C47" s="212"/>
      <c r="D47" s="152"/>
      <c r="E47" s="203"/>
      <c r="F47" s="152"/>
      <c r="G47" s="50"/>
      <c r="H47" s="241"/>
      <c r="I47" s="120"/>
      <c r="J47" s="120"/>
      <c r="K47" s="120"/>
      <c r="L47" s="120"/>
      <c r="M47" s="120"/>
      <c r="N47" s="120"/>
    </row>
    <row r="48" spans="1:14" ht="24.95" customHeight="1" x14ac:dyDescent="0.2">
      <c r="A48" s="17">
        <f t="shared" si="0"/>
        <v>43</v>
      </c>
      <c r="B48" s="230"/>
      <c r="C48" s="212"/>
      <c r="D48" s="152"/>
      <c r="E48" s="203"/>
      <c r="F48" s="152"/>
      <c r="G48" s="50"/>
      <c r="H48" s="241"/>
      <c r="I48" s="120"/>
      <c r="J48" s="120"/>
      <c r="K48" s="120"/>
      <c r="L48" s="120"/>
      <c r="M48" s="120"/>
      <c r="N48" s="120"/>
    </row>
    <row r="49" spans="1:14" ht="24.95" customHeight="1" x14ac:dyDescent="0.2">
      <c r="A49" s="17">
        <f t="shared" si="0"/>
        <v>44</v>
      </c>
      <c r="B49" s="230"/>
      <c r="C49" s="212"/>
      <c r="D49" s="152"/>
      <c r="E49" s="203"/>
      <c r="F49" s="152"/>
      <c r="G49" s="50"/>
      <c r="H49" s="241"/>
      <c r="I49" s="120"/>
      <c r="J49" s="120"/>
      <c r="K49" s="120"/>
      <c r="L49" s="120"/>
      <c r="M49" s="120"/>
      <c r="N49" s="120"/>
    </row>
    <row r="50" spans="1:14" ht="24.95" customHeight="1" x14ac:dyDescent="0.2">
      <c r="A50" s="17">
        <f t="shared" si="0"/>
        <v>45</v>
      </c>
      <c r="B50" s="230"/>
      <c r="C50" s="212"/>
      <c r="D50" s="152"/>
      <c r="E50" s="203"/>
      <c r="F50" s="152"/>
      <c r="G50" s="50"/>
      <c r="H50" s="241"/>
      <c r="I50" s="120"/>
      <c r="J50" s="120"/>
      <c r="K50" s="120"/>
      <c r="L50" s="120"/>
      <c r="M50" s="120"/>
      <c r="N50" s="120"/>
    </row>
    <row r="51" spans="1:14" ht="24.95" customHeight="1" x14ac:dyDescent="0.2">
      <c r="A51" s="17">
        <f t="shared" si="0"/>
        <v>46</v>
      </c>
      <c r="B51" s="230"/>
      <c r="C51" s="212"/>
      <c r="D51" s="152"/>
      <c r="E51" s="203"/>
      <c r="F51" s="152"/>
      <c r="G51" s="50"/>
      <c r="H51" s="241"/>
      <c r="I51" s="120"/>
      <c r="J51" s="120"/>
      <c r="K51" s="120"/>
      <c r="L51" s="120"/>
      <c r="M51" s="120"/>
      <c r="N51" s="120"/>
    </row>
    <row r="52" spans="1:14" ht="24.95" customHeight="1" x14ac:dyDescent="0.2">
      <c r="A52" s="17">
        <f t="shared" si="0"/>
        <v>47</v>
      </c>
      <c r="B52" s="230"/>
      <c r="C52" s="212"/>
      <c r="D52" s="152"/>
      <c r="E52" s="203"/>
      <c r="F52" s="152"/>
      <c r="G52" s="50"/>
      <c r="H52" s="241"/>
      <c r="I52" s="120"/>
      <c r="J52" s="120"/>
      <c r="K52" s="120"/>
      <c r="L52" s="120"/>
      <c r="M52" s="120"/>
      <c r="N52" s="120"/>
    </row>
    <row r="53" spans="1:14" ht="24.95" customHeight="1" x14ac:dyDescent="0.2">
      <c r="A53" s="17">
        <f t="shared" si="0"/>
        <v>48</v>
      </c>
      <c r="B53" s="230"/>
      <c r="C53" s="212"/>
      <c r="D53" s="152"/>
      <c r="E53" s="203"/>
      <c r="F53" s="152"/>
      <c r="G53" s="50"/>
      <c r="H53" s="241"/>
      <c r="I53" s="120"/>
      <c r="J53" s="120"/>
      <c r="K53" s="120"/>
      <c r="L53" s="120"/>
      <c r="M53" s="120"/>
      <c r="N53" s="120"/>
    </row>
    <row r="54" spans="1:14" ht="24.95" customHeight="1" x14ac:dyDescent="0.2">
      <c r="A54" s="17">
        <f t="shared" si="0"/>
        <v>49</v>
      </c>
      <c r="B54" s="230"/>
      <c r="C54" s="212"/>
      <c r="D54" s="152"/>
      <c r="E54" s="203"/>
      <c r="F54" s="152"/>
      <c r="G54" s="50"/>
      <c r="H54" s="241"/>
      <c r="I54" s="120"/>
      <c r="J54" s="120"/>
      <c r="K54" s="120"/>
      <c r="L54" s="120"/>
      <c r="M54" s="120"/>
      <c r="N54" s="120"/>
    </row>
    <row r="55" spans="1:14" ht="24.95" customHeight="1" x14ac:dyDescent="0.2">
      <c r="A55" s="17">
        <f t="shared" si="0"/>
        <v>50</v>
      </c>
      <c r="B55" s="230"/>
      <c r="C55" s="212"/>
      <c r="D55" s="152"/>
      <c r="E55" s="203"/>
      <c r="F55" s="152"/>
      <c r="G55" s="50"/>
      <c r="H55" s="241"/>
      <c r="I55" s="120"/>
      <c r="J55" s="120"/>
      <c r="K55" s="120"/>
      <c r="L55" s="120"/>
      <c r="M55" s="120"/>
      <c r="N55" s="120"/>
    </row>
    <row r="56" spans="1:14" ht="24.95" customHeight="1" x14ac:dyDescent="0.2">
      <c r="A56" s="17">
        <f t="shared" si="0"/>
        <v>51</v>
      </c>
      <c r="B56" s="230"/>
      <c r="C56" s="212"/>
      <c r="D56" s="152"/>
      <c r="E56" s="203"/>
      <c r="F56" s="152"/>
      <c r="G56" s="50"/>
      <c r="H56" s="241"/>
      <c r="I56" s="120"/>
      <c r="J56" s="120"/>
      <c r="K56" s="120"/>
      <c r="L56" s="120"/>
      <c r="M56" s="120"/>
      <c r="N56" s="120"/>
    </row>
    <row r="57" spans="1:14" ht="24.95" customHeight="1" x14ac:dyDescent="0.2">
      <c r="A57" s="17">
        <f t="shared" si="0"/>
        <v>52</v>
      </c>
      <c r="B57" s="230"/>
      <c r="C57" s="212"/>
      <c r="D57" s="152"/>
      <c r="E57" s="203"/>
      <c r="F57" s="152"/>
      <c r="G57" s="50"/>
      <c r="H57" s="241"/>
      <c r="I57" s="120"/>
      <c r="J57" s="120"/>
      <c r="K57" s="120"/>
      <c r="L57" s="120"/>
      <c r="M57" s="120"/>
      <c r="N57" s="120"/>
    </row>
    <row r="58" spans="1:14" ht="24.95" customHeight="1" x14ac:dyDescent="0.2">
      <c r="A58" s="17">
        <f t="shared" si="0"/>
        <v>53</v>
      </c>
      <c r="B58" s="230"/>
      <c r="C58" s="212"/>
      <c r="D58" s="152"/>
      <c r="E58" s="203"/>
      <c r="F58" s="152"/>
      <c r="G58" s="50"/>
      <c r="H58" s="241"/>
      <c r="I58" s="120"/>
      <c r="J58" s="120"/>
      <c r="K58" s="120"/>
      <c r="L58" s="120"/>
      <c r="M58" s="120"/>
      <c r="N58" s="120"/>
    </row>
    <row r="59" spans="1:14" ht="24.95" customHeight="1" x14ac:dyDescent="0.2">
      <c r="A59" s="17">
        <f t="shared" si="0"/>
        <v>54</v>
      </c>
      <c r="B59" s="230"/>
      <c r="C59" s="212"/>
      <c r="D59" s="152"/>
      <c r="E59" s="203"/>
      <c r="F59" s="152"/>
      <c r="G59" s="50"/>
      <c r="H59" s="241"/>
      <c r="I59" s="120"/>
      <c r="J59" s="120"/>
      <c r="K59" s="120"/>
      <c r="L59" s="120"/>
      <c r="M59" s="120"/>
      <c r="N59" s="120"/>
    </row>
    <row r="60" spans="1:14" ht="24.95" customHeight="1" x14ac:dyDescent="0.2">
      <c r="A60" s="17">
        <f t="shared" si="0"/>
        <v>55</v>
      </c>
      <c r="B60" s="230"/>
      <c r="C60" s="212"/>
      <c r="D60" s="152"/>
      <c r="E60" s="203"/>
      <c r="F60" s="152"/>
      <c r="G60" s="50"/>
      <c r="H60" s="241"/>
      <c r="I60" s="120"/>
      <c r="J60" s="120"/>
      <c r="K60" s="120"/>
      <c r="L60" s="120"/>
      <c r="M60" s="120"/>
      <c r="N60" s="120"/>
    </row>
    <row r="61" spans="1:14" ht="24.95" customHeight="1" x14ac:dyDescent="0.2">
      <c r="A61" s="17">
        <f t="shared" si="0"/>
        <v>56</v>
      </c>
      <c r="B61" s="230"/>
      <c r="C61" s="212"/>
      <c r="D61" s="152"/>
      <c r="E61" s="203"/>
      <c r="F61" s="152"/>
      <c r="G61" s="50"/>
      <c r="H61" s="241"/>
      <c r="I61" s="120"/>
      <c r="J61" s="120"/>
      <c r="K61" s="120"/>
      <c r="L61" s="120"/>
      <c r="M61" s="120"/>
      <c r="N61" s="120"/>
    </row>
    <row r="62" spans="1:14" ht="24.95" customHeight="1" x14ac:dyDescent="0.2">
      <c r="A62" s="17">
        <f t="shared" si="0"/>
        <v>57</v>
      </c>
      <c r="B62" s="230"/>
      <c r="C62" s="212"/>
      <c r="D62" s="152"/>
      <c r="E62" s="203"/>
      <c r="F62" s="152"/>
      <c r="G62" s="50"/>
      <c r="H62" s="241"/>
      <c r="I62" s="120"/>
      <c r="J62" s="120"/>
      <c r="K62" s="120"/>
      <c r="L62" s="120"/>
      <c r="M62" s="120"/>
      <c r="N62" s="120"/>
    </row>
    <row r="63" spans="1:14" ht="24.95" customHeight="1" x14ac:dyDescent="0.2">
      <c r="A63" s="17">
        <f t="shared" si="0"/>
        <v>58</v>
      </c>
      <c r="B63" s="230"/>
      <c r="C63" s="212"/>
      <c r="D63" s="152"/>
      <c r="E63" s="203"/>
      <c r="F63" s="152"/>
      <c r="G63" s="50"/>
      <c r="H63" s="241"/>
      <c r="I63" s="120"/>
      <c r="J63" s="120"/>
      <c r="K63" s="120"/>
      <c r="L63" s="120"/>
      <c r="M63" s="120"/>
      <c r="N63" s="120"/>
    </row>
    <row r="64" spans="1:14" ht="24.95" customHeight="1" x14ac:dyDescent="0.2">
      <c r="A64" s="17">
        <f t="shared" si="0"/>
        <v>59</v>
      </c>
      <c r="B64" s="230"/>
      <c r="C64" s="212"/>
      <c r="D64" s="152"/>
      <c r="E64" s="203"/>
      <c r="F64" s="152"/>
      <c r="G64" s="50"/>
      <c r="H64" s="241"/>
      <c r="I64" s="120"/>
      <c r="J64" s="120"/>
      <c r="K64" s="120"/>
      <c r="L64" s="120"/>
      <c r="M64" s="120"/>
      <c r="N64" s="120"/>
    </row>
    <row r="65" spans="1:14" ht="24.95" customHeight="1" x14ac:dyDescent="0.2">
      <c r="A65" s="17">
        <f t="shared" si="0"/>
        <v>60</v>
      </c>
      <c r="B65" s="230"/>
      <c r="C65" s="212"/>
      <c r="D65" s="152"/>
      <c r="E65" s="203"/>
      <c r="F65" s="152"/>
      <c r="G65" s="50"/>
      <c r="H65" s="241"/>
      <c r="I65" s="120"/>
      <c r="J65" s="120"/>
      <c r="K65" s="120"/>
      <c r="L65" s="120"/>
      <c r="M65" s="120"/>
      <c r="N65" s="120"/>
    </row>
    <row r="66" spans="1:14" ht="24.95" customHeight="1" x14ac:dyDescent="0.2">
      <c r="A66" s="17">
        <f t="shared" si="0"/>
        <v>61</v>
      </c>
      <c r="B66" s="230"/>
      <c r="C66" s="212"/>
      <c r="D66" s="152"/>
      <c r="E66" s="203"/>
      <c r="F66" s="152"/>
      <c r="G66" s="50"/>
      <c r="H66" s="241"/>
      <c r="I66" s="120"/>
      <c r="J66" s="120"/>
      <c r="K66" s="120"/>
      <c r="L66" s="120"/>
      <c r="M66" s="120"/>
      <c r="N66" s="120"/>
    </row>
    <row r="67" spans="1:14" ht="24.95" customHeight="1" x14ac:dyDescent="0.2">
      <c r="A67" s="17">
        <f t="shared" si="0"/>
        <v>62</v>
      </c>
      <c r="B67" s="230"/>
      <c r="C67" s="212"/>
      <c r="D67" s="152"/>
      <c r="E67" s="203"/>
      <c r="F67" s="152"/>
      <c r="G67" s="50"/>
      <c r="H67" s="241"/>
      <c r="I67" s="120"/>
      <c r="J67" s="120"/>
      <c r="K67" s="120"/>
      <c r="L67" s="120"/>
      <c r="M67" s="120"/>
      <c r="N67" s="120"/>
    </row>
    <row r="68" spans="1:14" ht="24.95" customHeight="1" x14ac:dyDescent="0.2">
      <c r="A68" s="17">
        <f t="shared" si="0"/>
        <v>63</v>
      </c>
      <c r="B68" s="230"/>
      <c r="C68" s="212"/>
      <c r="D68" s="152"/>
      <c r="E68" s="203"/>
      <c r="F68" s="152"/>
      <c r="G68" s="50"/>
      <c r="H68" s="241"/>
      <c r="I68" s="120"/>
      <c r="J68" s="120"/>
      <c r="K68" s="120"/>
      <c r="L68" s="120"/>
      <c r="M68" s="120"/>
      <c r="N68" s="120"/>
    </row>
    <row r="69" spans="1:14" ht="24.95" customHeight="1" x14ac:dyDescent="0.2">
      <c r="A69" s="17">
        <f t="shared" si="0"/>
        <v>64</v>
      </c>
      <c r="B69" s="230"/>
      <c r="C69" s="212"/>
      <c r="D69" s="152"/>
      <c r="E69" s="203"/>
      <c r="F69" s="152"/>
      <c r="G69" s="50"/>
      <c r="H69" s="241"/>
      <c r="I69" s="120"/>
      <c r="J69" s="120"/>
      <c r="K69" s="120"/>
      <c r="L69" s="120"/>
      <c r="M69" s="120"/>
      <c r="N69" s="120"/>
    </row>
    <row r="70" spans="1:14" ht="24.95" customHeight="1" x14ac:dyDescent="0.2">
      <c r="A70" s="17">
        <f t="shared" si="0"/>
        <v>65</v>
      </c>
      <c r="B70" s="230"/>
      <c r="C70" s="212"/>
      <c r="D70" s="152"/>
      <c r="E70" s="203"/>
      <c r="F70" s="152"/>
      <c r="G70" s="50"/>
      <c r="H70" s="241"/>
      <c r="I70" s="120"/>
      <c r="J70" s="120"/>
      <c r="K70" s="120"/>
      <c r="L70" s="120"/>
      <c r="M70" s="120"/>
      <c r="N70" s="120"/>
    </row>
    <row r="71" spans="1:14" ht="24.95" customHeight="1" x14ac:dyDescent="0.2">
      <c r="A71" s="17">
        <f t="shared" ref="A71:A75" si="1">1+A70</f>
        <v>66</v>
      </c>
      <c r="B71" s="230"/>
      <c r="C71" s="212"/>
      <c r="D71" s="152"/>
      <c r="E71" s="203"/>
      <c r="F71" s="152"/>
      <c r="G71" s="50"/>
      <c r="H71" s="241"/>
      <c r="I71" s="120"/>
      <c r="J71" s="120"/>
      <c r="K71" s="120"/>
      <c r="L71" s="120"/>
      <c r="M71" s="120"/>
      <c r="N71" s="120"/>
    </row>
    <row r="72" spans="1:14" ht="24.95" customHeight="1" x14ac:dyDescent="0.2">
      <c r="A72" s="17">
        <f t="shared" si="1"/>
        <v>67</v>
      </c>
      <c r="B72" s="230"/>
      <c r="C72" s="212"/>
      <c r="D72" s="152"/>
      <c r="E72" s="203"/>
      <c r="F72" s="152"/>
      <c r="G72" s="50"/>
      <c r="H72" s="241"/>
      <c r="I72" s="120"/>
      <c r="J72" s="120"/>
      <c r="K72" s="120"/>
      <c r="L72" s="120"/>
      <c r="M72" s="120"/>
      <c r="N72" s="120"/>
    </row>
    <row r="73" spans="1:14" ht="24.95" customHeight="1" x14ac:dyDescent="0.2">
      <c r="A73" s="17">
        <f t="shared" si="1"/>
        <v>68</v>
      </c>
      <c r="B73" s="230"/>
      <c r="C73" s="212"/>
      <c r="D73" s="152"/>
      <c r="E73" s="203"/>
      <c r="F73" s="152"/>
      <c r="G73" s="50"/>
      <c r="H73" s="241"/>
      <c r="I73" s="120"/>
      <c r="J73" s="120"/>
      <c r="K73" s="120"/>
      <c r="L73" s="120"/>
      <c r="M73" s="120"/>
      <c r="N73" s="120"/>
    </row>
    <row r="74" spans="1:14" ht="24.95" customHeight="1" x14ac:dyDescent="0.2">
      <c r="A74" s="17">
        <f t="shared" si="1"/>
        <v>69</v>
      </c>
      <c r="B74" s="230"/>
      <c r="C74" s="212"/>
      <c r="D74" s="152"/>
      <c r="E74" s="203"/>
      <c r="F74" s="152"/>
      <c r="G74" s="50"/>
      <c r="H74" s="241"/>
      <c r="I74" s="120"/>
      <c r="J74" s="120"/>
      <c r="K74" s="120"/>
      <c r="L74" s="120"/>
      <c r="M74" s="120"/>
      <c r="N74" s="120"/>
    </row>
    <row r="75" spans="1:14" ht="24.95" customHeight="1" thickBot="1" x14ac:dyDescent="0.25">
      <c r="A75" s="18">
        <f t="shared" si="1"/>
        <v>70</v>
      </c>
      <c r="B75" s="264"/>
      <c r="C75" s="202"/>
      <c r="D75" s="202"/>
      <c r="E75" s="204"/>
      <c r="F75" s="202"/>
      <c r="G75" s="52"/>
      <c r="H75" s="242"/>
      <c r="I75" s="120"/>
      <c r="J75" s="120"/>
      <c r="K75" s="120"/>
      <c r="L75" s="120"/>
      <c r="M75" s="120"/>
      <c r="N75" s="120"/>
    </row>
    <row r="76" spans="1:14" ht="24.95" customHeight="1" thickTop="1" x14ac:dyDescent="0.2">
      <c r="A76" s="16">
        <v>71</v>
      </c>
      <c r="B76" s="266"/>
      <c r="C76" s="152"/>
      <c r="D76" s="152"/>
      <c r="E76" s="203"/>
      <c r="F76" s="152"/>
      <c r="G76" s="50"/>
      <c r="H76" s="240"/>
      <c r="I76" s="120"/>
      <c r="J76" s="120"/>
      <c r="K76" s="120"/>
      <c r="L76" s="120"/>
      <c r="M76" s="120"/>
      <c r="N76" s="120"/>
    </row>
    <row r="77" spans="1:14" ht="24.95" customHeight="1" x14ac:dyDescent="0.2">
      <c r="A77" s="16">
        <v>72</v>
      </c>
      <c r="B77" s="230"/>
      <c r="C77" s="212"/>
      <c r="D77" s="152"/>
      <c r="E77" s="203"/>
      <c r="F77" s="152"/>
      <c r="G77" s="50"/>
      <c r="H77" s="241"/>
      <c r="I77" s="120"/>
      <c r="J77" s="120"/>
      <c r="K77" s="120"/>
      <c r="L77" s="120"/>
      <c r="M77" s="120"/>
      <c r="N77" s="120"/>
    </row>
    <row r="78" spans="1:14" ht="24.95" customHeight="1" x14ac:dyDescent="0.2">
      <c r="A78" s="16">
        <v>73</v>
      </c>
      <c r="B78" s="230"/>
      <c r="C78" s="212"/>
      <c r="D78" s="152"/>
      <c r="E78" s="203"/>
      <c r="F78" s="152"/>
      <c r="G78" s="50"/>
      <c r="H78" s="241"/>
      <c r="I78" s="120"/>
      <c r="J78" s="120"/>
      <c r="K78" s="120"/>
      <c r="L78" s="120"/>
      <c r="M78" s="120"/>
      <c r="N78" s="120"/>
    </row>
    <row r="79" spans="1:14" ht="24.95" customHeight="1" x14ac:dyDescent="0.2">
      <c r="A79" s="16">
        <v>74</v>
      </c>
      <c r="B79" s="230"/>
      <c r="C79" s="212"/>
      <c r="D79" s="152"/>
      <c r="E79" s="203"/>
      <c r="F79" s="152"/>
      <c r="G79" s="50"/>
      <c r="H79" s="241"/>
      <c r="I79" s="120"/>
      <c r="J79" s="120"/>
      <c r="K79" s="120"/>
      <c r="L79" s="120"/>
      <c r="M79" s="120"/>
      <c r="N79" s="120"/>
    </row>
    <row r="80" spans="1:14" ht="24.95" customHeight="1" x14ac:dyDescent="0.2">
      <c r="A80" s="16">
        <v>75</v>
      </c>
      <c r="B80" s="230"/>
      <c r="C80" s="212"/>
      <c r="D80" s="152"/>
      <c r="E80" s="203"/>
      <c r="F80" s="152"/>
      <c r="G80" s="50"/>
      <c r="H80" s="241"/>
      <c r="I80" s="120"/>
      <c r="J80" s="120"/>
      <c r="K80" s="120"/>
      <c r="L80" s="120"/>
      <c r="M80" s="120"/>
      <c r="N80" s="120"/>
    </row>
    <row r="81" spans="1:14" ht="24.95" customHeight="1" x14ac:dyDescent="0.2">
      <c r="A81" s="16">
        <v>76</v>
      </c>
      <c r="B81" s="230"/>
      <c r="C81" s="212"/>
      <c r="D81" s="152"/>
      <c r="E81" s="203"/>
      <c r="F81" s="152"/>
      <c r="G81" s="50"/>
      <c r="H81" s="241"/>
      <c r="I81" s="120"/>
      <c r="J81" s="120"/>
      <c r="K81" s="120"/>
      <c r="L81" s="120"/>
      <c r="M81" s="120"/>
      <c r="N81" s="120"/>
    </row>
    <row r="82" spans="1:14" ht="24.95" customHeight="1" x14ac:dyDescent="0.2">
      <c r="A82" s="16">
        <v>77</v>
      </c>
      <c r="B82" s="230"/>
      <c r="C82" s="212"/>
      <c r="D82" s="152"/>
      <c r="E82" s="203"/>
      <c r="F82" s="152"/>
      <c r="G82" s="50"/>
      <c r="H82" s="241"/>
      <c r="I82" s="120"/>
      <c r="J82" s="120"/>
      <c r="K82" s="120"/>
      <c r="L82" s="120"/>
      <c r="M82" s="120"/>
      <c r="N82" s="120"/>
    </row>
    <row r="83" spans="1:14" ht="24.95" customHeight="1" x14ac:dyDescent="0.2">
      <c r="A83" s="16">
        <v>78</v>
      </c>
      <c r="B83" s="230"/>
      <c r="C83" s="212"/>
      <c r="D83" s="152"/>
      <c r="E83" s="203"/>
      <c r="F83" s="152"/>
      <c r="G83" s="50"/>
      <c r="H83" s="241"/>
      <c r="I83" s="120"/>
      <c r="J83" s="120"/>
      <c r="K83" s="120"/>
      <c r="L83" s="120"/>
      <c r="M83" s="120"/>
      <c r="N83" s="120"/>
    </row>
    <row r="84" spans="1:14" ht="24.95" customHeight="1" x14ac:dyDescent="0.2">
      <c r="A84" s="16">
        <v>79</v>
      </c>
      <c r="B84" s="230"/>
      <c r="C84" s="212"/>
      <c r="D84" s="152"/>
      <c r="E84" s="203"/>
      <c r="F84" s="152"/>
      <c r="G84" s="50"/>
      <c r="H84" s="241"/>
      <c r="I84" s="120"/>
      <c r="J84" s="120"/>
      <c r="K84" s="120"/>
      <c r="L84" s="120"/>
      <c r="M84" s="120"/>
      <c r="N84" s="120"/>
    </row>
    <row r="85" spans="1:14" ht="24.95" customHeight="1" x14ac:dyDescent="0.2">
      <c r="A85" s="16">
        <v>80</v>
      </c>
      <c r="B85" s="230"/>
      <c r="C85" s="212"/>
      <c r="D85" s="152"/>
      <c r="E85" s="203"/>
      <c r="F85" s="152"/>
      <c r="G85" s="50"/>
      <c r="H85" s="241"/>
      <c r="I85" s="120"/>
      <c r="J85" s="120"/>
      <c r="K85" s="120"/>
      <c r="L85" s="120"/>
      <c r="M85" s="120"/>
      <c r="N85" s="120"/>
    </row>
    <row r="86" spans="1:14" ht="24.95" customHeight="1" x14ac:dyDescent="0.2">
      <c r="A86" s="16">
        <v>81</v>
      </c>
      <c r="B86" s="230"/>
      <c r="C86" s="212"/>
      <c r="D86" s="152"/>
      <c r="E86" s="203"/>
      <c r="F86" s="152"/>
      <c r="G86" s="50"/>
      <c r="H86" s="241"/>
      <c r="I86" s="120"/>
      <c r="J86" s="120"/>
      <c r="K86" s="120"/>
      <c r="L86" s="120"/>
      <c r="M86" s="120"/>
      <c r="N86" s="120"/>
    </row>
    <row r="87" spans="1:14" ht="24.95" customHeight="1" x14ac:dyDescent="0.2">
      <c r="A87" s="16">
        <v>82</v>
      </c>
      <c r="B87" s="230"/>
      <c r="C87" s="212"/>
      <c r="D87" s="152"/>
      <c r="E87" s="203"/>
      <c r="F87" s="152"/>
      <c r="G87" s="50"/>
      <c r="H87" s="241"/>
      <c r="I87" s="120"/>
      <c r="J87" s="120"/>
      <c r="K87" s="120"/>
      <c r="L87" s="120"/>
      <c r="M87" s="120"/>
      <c r="N87" s="120"/>
    </row>
    <row r="88" spans="1:14" ht="24.95" customHeight="1" x14ac:dyDescent="0.2">
      <c r="A88" s="16">
        <v>83</v>
      </c>
      <c r="B88" s="230"/>
      <c r="C88" s="212"/>
      <c r="D88" s="152"/>
      <c r="E88" s="203"/>
      <c r="F88" s="152"/>
      <c r="G88" s="50"/>
      <c r="H88" s="241"/>
      <c r="I88" s="120"/>
      <c r="J88" s="120"/>
      <c r="K88" s="120"/>
      <c r="L88" s="120"/>
      <c r="M88" s="120"/>
      <c r="N88" s="120"/>
    </row>
    <row r="89" spans="1:14" ht="24.95" customHeight="1" x14ac:dyDescent="0.2">
      <c r="A89" s="16">
        <v>84</v>
      </c>
      <c r="B89" s="230"/>
      <c r="C89" s="212"/>
      <c r="D89" s="152"/>
      <c r="E89" s="203"/>
      <c r="F89" s="152"/>
      <c r="G89" s="50"/>
      <c r="H89" s="241"/>
      <c r="I89" s="120"/>
      <c r="J89" s="120"/>
      <c r="K89" s="120"/>
      <c r="L89" s="120"/>
      <c r="M89" s="120"/>
      <c r="N89" s="120"/>
    </row>
    <row r="90" spans="1:14" ht="24.95" customHeight="1" x14ac:dyDescent="0.2">
      <c r="A90" s="16">
        <v>85</v>
      </c>
      <c r="B90" s="230"/>
      <c r="C90" s="212"/>
      <c r="D90" s="152"/>
      <c r="E90" s="203"/>
      <c r="F90" s="152"/>
      <c r="G90" s="50"/>
      <c r="H90" s="241"/>
      <c r="I90" s="120"/>
      <c r="J90" s="120"/>
      <c r="K90" s="120"/>
      <c r="L90" s="120"/>
      <c r="M90" s="120"/>
      <c r="N90" s="120"/>
    </row>
    <row r="91" spans="1:14" ht="24.95" customHeight="1" x14ac:dyDescent="0.2">
      <c r="A91" s="16">
        <v>86</v>
      </c>
      <c r="B91" s="230"/>
      <c r="C91" s="212"/>
      <c r="D91" s="152"/>
      <c r="E91" s="203"/>
      <c r="F91" s="152"/>
      <c r="G91" s="50"/>
      <c r="H91" s="241"/>
      <c r="I91" s="120"/>
      <c r="J91" s="120"/>
      <c r="K91" s="120"/>
      <c r="L91" s="120"/>
      <c r="M91" s="120"/>
      <c r="N91" s="120"/>
    </row>
    <row r="92" spans="1:14" ht="24.95" customHeight="1" x14ac:dyDescent="0.2">
      <c r="A92" s="16">
        <v>87</v>
      </c>
      <c r="B92" s="230"/>
      <c r="C92" s="212"/>
      <c r="D92" s="152"/>
      <c r="E92" s="203"/>
      <c r="F92" s="152"/>
      <c r="G92" s="50"/>
      <c r="H92" s="241"/>
      <c r="I92" s="120"/>
      <c r="J92" s="120"/>
      <c r="K92" s="120"/>
      <c r="L92" s="120"/>
      <c r="M92" s="120"/>
      <c r="N92" s="120"/>
    </row>
    <row r="93" spans="1:14" ht="24.95" customHeight="1" x14ac:dyDescent="0.2">
      <c r="A93" s="16">
        <v>88</v>
      </c>
      <c r="B93" s="230"/>
      <c r="C93" s="212"/>
      <c r="D93" s="152"/>
      <c r="E93" s="203"/>
      <c r="F93" s="152"/>
      <c r="G93" s="50"/>
      <c r="H93" s="241"/>
      <c r="I93" s="120"/>
      <c r="J93" s="120"/>
      <c r="K93" s="120"/>
      <c r="L93" s="120"/>
      <c r="M93" s="120"/>
      <c r="N93" s="120"/>
    </row>
    <row r="94" spans="1:14" ht="24.95" customHeight="1" x14ac:dyDescent="0.2">
      <c r="A94" s="16">
        <v>89</v>
      </c>
      <c r="B94" s="230"/>
      <c r="C94" s="212"/>
      <c r="D94" s="152"/>
      <c r="E94" s="203"/>
      <c r="F94" s="152"/>
      <c r="G94" s="50"/>
      <c r="H94" s="241"/>
      <c r="I94" s="120"/>
      <c r="J94" s="120"/>
      <c r="K94" s="120"/>
      <c r="L94" s="120"/>
      <c r="M94" s="120"/>
      <c r="N94" s="120"/>
    </row>
    <row r="95" spans="1:14" ht="24.95" customHeight="1" x14ac:dyDescent="0.2">
      <c r="A95" s="16">
        <v>90</v>
      </c>
      <c r="B95" s="230"/>
      <c r="C95" s="212"/>
      <c r="D95" s="152"/>
      <c r="E95" s="203"/>
      <c r="F95" s="152"/>
      <c r="G95" s="50"/>
      <c r="H95" s="241"/>
      <c r="I95" s="120"/>
      <c r="J95" s="120"/>
      <c r="K95" s="120"/>
      <c r="L95" s="120"/>
      <c r="M95" s="120"/>
      <c r="N95" s="120"/>
    </row>
    <row r="96" spans="1:14" ht="24.95" customHeight="1" x14ac:dyDescent="0.2">
      <c r="A96" s="16">
        <v>91</v>
      </c>
      <c r="B96" s="231"/>
      <c r="C96" s="212"/>
      <c r="D96" s="152"/>
      <c r="E96" s="203" t="str">
        <f t="shared" ref="E96:E134" si="2">IF(D96="","",(DATE(YEAR(D96),MONTH(D96),DAY(D96)+90)))</f>
        <v/>
      </c>
      <c r="F96" s="152"/>
      <c r="G96" s="50"/>
      <c r="H96" s="241"/>
      <c r="I96" s="120"/>
      <c r="J96" s="120"/>
      <c r="K96" s="120"/>
      <c r="L96" s="120"/>
      <c r="M96" s="120"/>
      <c r="N96" s="120"/>
    </row>
    <row r="97" spans="1:14" ht="24.95" customHeight="1" x14ac:dyDescent="0.2">
      <c r="A97" s="16">
        <v>92</v>
      </c>
      <c r="B97" s="231"/>
      <c r="C97" s="212"/>
      <c r="D97" s="152"/>
      <c r="E97" s="203" t="str">
        <f t="shared" si="2"/>
        <v/>
      </c>
      <c r="F97" s="152"/>
      <c r="G97" s="50"/>
      <c r="H97" s="241"/>
      <c r="I97" s="120"/>
      <c r="J97" s="120"/>
      <c r="K97" s="120"/>
      <c r="L97" s="120"/>
      <c r="M97" s="120"/>
      <c r="N97" s="120"/>
    </row>
    <row r="98" spans="1:14" ht="24.95" customHeight="1" x14ac:dyDescent="0.2">
      <c r="A98" s="16">
        <v>93</v>
      </c>
      <c r="B98" s="231"/>
      <c r="C98" s="212"/>
      <c r="D98" s="152"/>
      <c r="E98" s="203" t="str">
        <f t="shared" si="2"/>
        <v/>
      </c>
      <c r="F98" s="152"/>
      <c r="G98" s="50"/>
      <c r="H98" s="241"/>
      <c r="I98" s="120"/>
      <c r="J98" s="120"/>
      <c r="K98" s="120"/>
      <c r="L98" s="120"/>
      <c r="M98" s="120"/>
      <c r="N98" s="120"/>
    </row>
    <row r="99" spans="1:14" ht="24.95" customHeight="1" x14ac:dyDescent="0.2">
      <c r="A99" s="16">
        <v>94</v>
      </c>
      <c r="B99" s="231"/>
      <c r="C99" s="212"/>
      <c r="D99" s="152"/>
      <c r="E99" s="203" t="str">
        <f t="shared" si="2"/>
        <v/>
      </c>
      <c r="F99" s="152"/>
      <c r="G99" s="50"/>
      <c r="H99" s="241"/>
      <c r="I99" s="120"/>
      <c r="J99" s="120"/>
      <c r="K99" s="120"/>
      <c r="L99" s="120"/>
      <c r="M99" s="120"/>
      <c r="N99" s="120"/>
    </row>
    <row r="100" spans="1:14" ht="24.95" customHeight="1" x14ac:dyDescent="0.2">
      <c r="A100" s="16">
        <v>95</v>
      </c>
      <c r="B100" s="231"/>
      <c r="C100" s="212"/>
      <c r="D100" s="152"/>
      <c r="E100" s="203" t="str">
        <f t="shared" si="2"/>
        <v/>
      </c>
      <c r="F100" s="152"/>
      <c r="G100" s="50"/>
      <c r="H100" s="241"/>
      <c r="I100" s="120"/>
      <c r="J100" s="120"/>
      <c r="K100" s="120"/>
      <c r="L100" s="120"/>
      <c r="M100" s="120"/>
      <c r="N100" s="120"/>
    </row>
    <row r="101" spans="1:14" ht="24.95" customHeight="1" x14ac:dyDescent="0.2">
      <c r="A101" s="16">
        <v>96</v>
      </c>
      <c r="B101" s="231"/>
      <c r="C101" s="212"/>
      <c r="D101" s="152"/>
      <c r="E101" s="203" t="str">
        <f t="shared" si="2"/>
        <v/>
      </c>
      <c r="F101" s="152"/>
      <c r="G101" s="50"/>
      <c r="H101" s="241"/>
      <c r="I101" s="120"/>
      <c r="J101" s="120"/>
      <c r="K101" s="120"/>
      <c r="L101" s="120"/>
      <c r="M101" s="120"/>
      <c r="N101" s="120"/>
    </row>
    <row r="102" spans="1:14" ht="24.95" customHeight="1" x14ac:dyDescent="0.2">
      <c r="A102" s="16">
        <v>97</v>
      </c>
      <c r="B102" s="231"/>
      <c r="C102" s="212"/>
      <c r="D102" s="152"/>
      <c r="E102" s="203" t="str">
        <f t="shared" si="2"/>
        <v/>
      </c>
      <c r="F102" s="152"/>
      <c r="G102" s="50"/>
      <c r="H102" s="241"/>
      <c r="I102" s="120"/>
      <c r="J102" s="120"/>
      <c r="K102" s="120"/>
      <c r="L102" s="120"/>
      <c r="M102" s="120"/>
      <c r="N102" s="120"/>
    </row>
    <row r="103" spans="1:14" ht="24.95" customHeight="1" x14ac:dyDescent="0.2">
      <c r="A103" s="16">
        <v>98</v>
      </c>
      <c r="B103" s="231"/>
      <c r="C103" s="212"/>
      <c r="D103" s="152"/>
      <c r="E103" s="203" t="str">
        <f t="shared" si="2"/>
        <v/>
      </c>
      <c r="F103" s="152"/>
      <c r="G103" s="50"/>
      <c r="H103" s="241"/>
      <c r="I103" s="120"/>
      <c r="J103" s="120"/>
      <c r="K103" s="120"/>
      <c r="L103" s="120"/>
      <c r="M103" s="120"/>
      <c r="N103" s="120"/>
    </row>
    <row r="104" spans="1:14" ht="24.95" customHeight="1" x14ac:dyDescent="0.2">
      <c r="A104" s="16">
        <v>99</v>
      </c>
      <c r="B104" s="231"/>
      <c r="C104" s="212"/>
      <c r="D104" s="152"/>
      <c r="E104" s="203" t="str">
        <f t="shared" si="2"/>
        <v/>
      </c>
      <c r="F104" s="152"/>
      <c r="G104" s="50"/>
      <c r="H104" s="241"/>
      <c r="I104" s="120"/>
      <c r="J104" s="120"/>
      <c r="K104" s="120"/>
      <c r="L104" s="120"/>
      <c r="M104" s="120"/>
      <c r="N104" s="120"/>
    </row>
    <row r="105" spans="1:14" ht="24.95" customHeight="1" x14ac:dyDescent="0.2">
      <c r="A105" s="16">
        <v>100</v>
      </c>
      <c r="B105" s="231"/>
      <c r="C105" s="212"/>
      <c r="D105" s="152"/>
      <c r="E105" s="203" t="str">
        <f t="shared" si="2"/>
        <v/>
      </c>
      <c r="F105" s="152"/>
      <c r="G105" s="50"/>
      <c r="H105" s="241"/>
      <c r="I105" s="120"/>
      <c r="J105" s="120"/>
      <c r="K105" s="120"/>
      <c r="L105" s="120"/>
      <c r="M105" s="120"/>
      <c r="N105" s="120"/>
    </row>
    <row r="106" spans="1:14" ht="24.95" customHeight="1" x14ac:dyDescent="0.2">
      <c r="A106" s="16">
        <v>101</v>
      </c>
      <c r="B106" s="231"/>
      <c r="C106" s="212"/>
      <c r="D106" s="152"/>
      <c r="E106" s="203" t="str">
        <f t="shared" si="2"/>
        <v/>
      </c>
      <c r="F106" s="152"/>
      <c r="G106" s="50"/>
      <c r="H106" s="241"/>
      <c r="I106" s="120"/>
      <c r="J106" s="120"/>
      <c r="K106" s="120"/>
      <c r="L106" s="120"/>
      <c r="M106" s="120"/>
      <c r="N106" s="120"/>
    </row>
    <row r="107" spans="1:14" ht="24.95" customHeight="1" x14ac:dyDescent="0.2">
      <c r="A107" s="16">
        <v>102</v>
      </c>
      <c r="B107" s="231"/>
      <c r="C107" s="212"/>
      <c r="D107" s="152"/>
      <c r="E107" s="203" t="str">
        <f t="shared" si="2"/>
        <v/>
      </c>
      <c r="F107" s="152"/>
      <c r="G107" s="50"/>
      <c r="H107" s="241"/>
      <c r="I107" s="120"/>
      <c r="J107" s="120"/>
      <c r="K107" s="120"/>
      <c r="L107" s="120"/>
      <c r="M107" s="120"/>
      <c r="N107" s="120"/>
    </row>
    <row r="108" spans="1:14" ht="24.95" customHeight="1" x14ac:dyDescent="0.2">
      <c r="A108" s="16">
        <v>103</v>
      </c>
      <c r="B108" s="231"/>
      <c r="C108" s="212"/>
      <c r="D108" s="152"/>
      <c r="E108" s="203" t="str">
        <f t="shared" si="2"/>
        <v/>
      </c>
      <c r="F108" s="152"/>
      <c r="G108" s="50"/>
      <c r="H108" s="241"/>
      <c r="I108" s="120"/>
      <c r="J108" s="120"/>
      <c r="K108" s="120"/>
      <c r="L108" s="120"/>
      <c r="M108" s="120"/>
      <c r="N108" s="120"/>
    </row>
    <row r="109" spans="1:14" ht="24.95" customHeight="1" x14ac:dyDescent="0.2">
      <c r="A109" s="16">
        <v>104</v>
      </c>
      <c r="B109" s="231"/>
      <c r="C109" s="212"/>
      <c r="D109" s="152"/>
      <c r="E109" s="203" t="str">
        <f t="shared" si="2"/>
        <v/>
      </c>
      <c r="F109" s="152"/>
      <c r="G109" s="50"/>
      <c r="H109" s="241"/>
      <c r="I109" s="120"/>
      <c r="J109" s="120"/>
      <c r="K109" s="120"/>
      <c r="L109" s="120"/>
      <c r="M109" s="120"/>
      <c r="N109" s="120"/>
    </row>
    <row r="110" spans="1:14" ht="24.95" customHeight="1" x14ac:dyDescent="0.2">
      <c r="A110" s="16">
        <v>105</v>
      </c>
      <c r="B110" s="231"/>
      <c r="C110" s="212"/>
      <c r="D110" s="152"/>
      <c r="E110" s="203" t="str">
        <f t="shared" si="2"/>
        <v/>
      </c>
      <c r="F110" s="152"/>
      <c r="G110" s="50"/>
      <c r="H110" s="241"/>
      <c r="I110" s="120"/>
      <c r="J110" s="120"/>
      <c r="K110" s="120"/>
      <c r="L110" s="120"/>
      <c r="M110" s="120"/>
      <c r="N110" s="120"/>
    </row>
    <row r="111" spans="1:14" ht="24.95" customHeight="1" x14ac:dyDescent="0.2">
      <c r="A111" s="16">
        <v>106</v>
      </c>
      <c r="B111" s="231"/>
      <c r="C111" s="212"/>
      <c r="D111" s="152"/>
      <c r="E111" s="203" t="str">
        <f t="shared" si="2"/>
        <v/>
      </c>
      <c r="F111" s="152"/>
      <c r="G111" s="50"/>
      <c r="H111" s="241"/>
      <c r="I111" s="120"/>
      <c r="J111" s="120"/>
      <c r="K111" s="120"/>
      <c r="L111" s="120"/>
      <c r="M111" s="120"/>
      <c r="N111" s="120"/>
    </row>
    <row r="112" spans="1:14" ht="24.95" customHeight="1" x14ac:dyDescent="0.2">
      <c r="A112" s="16">
        <v>107</v>
      </c>
      <c r="B112" s="231"/>
      <c r="C112" s="212"/>
      <c r="D112" s="152"/>
      <c r="E112" s="203" t="str">
        <f t="shared" si="2"/>
        <v/>
      </c>
      <c r="F112" s="152"/>
      <c r="G112" s="50"/>
      <c r="H112" s="241"/>
      <c r="I112" s="120"/>
      <c r="J112" s="120"/>
      <c r="K112" s="120"/>
      <c r="L112" s="120"/>
      <c r="M112" s="120"/>
      <c r="N112" s="120"/>
    </row>
    <row r="113" spans="1:14" ht="24.95" customHeight="1" x14ac:dyDescent="0.2">
      <c r="A113" s="16">
        <v>108</v>
      </c>
      <c r="B113" s="231"/>
      <c r="C113" s="212"/>
      <c r="D113" s="152"/>
      <c r="E113" s="203" t="str">
        <f t="shared" si="2"/>
        <v/>
      </c>
      <c r="F113" s="152"/>
      <c r="G113" s="50"/>
      <c r="H113" s="241"/>
      <c r="I113" s="120"/>
      <c r="J113" s="120"/>
      <c r="K113" s="120"/>
      <c r="L113" s="120"/>
      <c r="M113" s="120"/>
      <c r="N113" s="120"/>
    </row>
    <row r="114" spans="1:14" ht="24.95" customHeight="1" x14ac:dyDescent="0.2">
      <c r="A114" s="16">
        <v>109</v>
      </c>
      <c r="B114" s="231"/>
      <c r="C114" s="212"/>
      <c r="D114" s="152"/>
      <c r="E114" s="203" t="str">
        <f t="shared" si="2"/>
        <v/>
      </c>
      <c r="F114" s="152"/>
      <c r="G114" s="50"/>
      <c r="H114" s="241"/>
      <c r="I114" s="120"/>
      <c r="J114" s="120"/>
      <c r="K114" s="120"/>
      <c r="L114" s="120"/>
      <c r="M114" s="120"/>
      <c r="N114" s="120"/>
    </row>
    <row r="115" spans="1:14" ht="24.95" customHeight="1" x14ac:dyDescent="0.2">
      <c r="A115" s="16">
        <v>110</v>
      </c>
      <c r="B115" s="231"/>
      <c r="C115" s="212"/>
      <c r="D115" s="152"/>
      <c r="E115" s="203" t="str">
        <f t="shared" si="2"/>
        <v/>
      </c>
      <c r="F115" s="152"/>
      <c r="G115" s="50"/>
      <c r="H115" s="241"/>
      <c r="I115" s="120"/>
      <c r="J115" s="120"/>
      <c r="K115" s="120"/>
      <c r="L115" s="120"/>
      <c r="M115" s="120"/>
      <c r="N115" s="120"/>
    </row>
    <row r="116" spans="1:14" ht="24.95" customHeight="1" x14ac:dyDescent="0.2">
      <c r="A116" s="16">
        <v>111</v>
      </c>
      <c r="B116" s="231"/>
      <c r="C116" s="212"/>
      <c r="D116" s="152"/>
      <c r="E116" s="203" t="str">
        <f t="shared" si="2"/>
        <v/>
      </c>
      <c r="F116" s="152"/>
      <c r="G116" s="50"/>
      <c r="H116" s="241"/>
      <c r="I116" s="120"/>
      <c r="J116" s="120"/>
      <c r="K116" s="120"/>
      <c r="L116" s="120"/>
      <c r="M116" s="120"/>
      <c r="N116" s="120"/>
    </row>
    <row r="117" spans="1:14" ht="24.95" customHeight="1" x14ac:dyDescent="0.2">
      <c r="A117" s="16">
        <v>112</v>
      </c>
      <c r="B117" s="231"/>
      <c r="C117" s="212"/>
      <c r="D117" s="152"/>
      <c r="E117" s="203" t="str">
        <f t="shared" si="2"/>
        <v/>
      </c>
      <c r="F117" s="152"/>
      <c r="G117" s="50"/>
      <c r="H117" s="241"/>
      <c r="I117" s="120"/>
      <c r="J117" s="120"/>
      <c r="K117" s="120"/>
      <c r="L117" s="120"/>
      <c r="M117" s="120"/>
      <c r="N117" s="120"/>
    </row>
    <row r="118" spans="1:14" ht="24.95" customHeight="1" x14ac:dyDescent="0.2">
      <c r="A118" s="16">
        <v>113</v>
      </c>
      <c r="B118" s="231"/>
      <c r="C118" s="212"/>
      <c r="D118" s="152"/>
      <c r="E118" s="203" t="str">
        <f t="shared" si="2"/>
        <v/>
      </c>
      <c r="F118" s="152"/>
      <c r="G118" s="50"/>
      <c r="H118" s="241"/>
      <c r="I118" s="120"/>
      <c r="J118" s="120"/>
      <c r="K118" s="120"/>
      <c r="L118" s="120"/>
      <c r="M118" s="120"/>
      <c r="N118" s="120"/>
    </row>
    <row r="119" spans="1:14" ht="24.95" customHeight="1" x14ac:dyDescent="0.2">
      <c r="A119" s="16">
        <v>114</v>
      </c>
      <c r="B119" s="231"/>
      <c r="C119" s="212"/>
      <c r="D119" s="152"/>
      <c r="E119" s="203" t="str">
        <f t="shared" si="2"/>
        <v/>
      </c>
      <c r="F119" s="152"/>
      <c r="G119" s="50"/>
      <c r="H119" s="241"/>
      <c r="I119" s="120"/>
      <c r="J119" s="120"/>
      <c r="K119" s="120"/>
      <c r="L119" s="120"/>
      <c r="M119" s="120"/>
      <c r="N119" s="120"/>
    </row>
    <row r="120" spans="1:14" ht="24.95" customHeight="1" x14ac:dyDescent="0.2">
      <c r="A120" s="16">
        <v>115</v>
      </c>
      <c r="B120" s="231"/>
      <c r="C120" s="212"/>
      <c r="D120" s="152"/>
      <c r="E120" s="203" t="str">
        <f t="shared" si="2"/>
        <v/>
      </c>
      <c r="F120" s="152"/>
      <c r="G120" s="50"/>
      <c r="H120" s="241"/>
      <c r="I120" s="120"/>
      <c r="J120" s="120"/>
      <c r="K120" s="120"/>
      <c r="L120" s="120"/>
      <c r="M120" s="120"/>
      <c r="N120" s="120"/>
    </row>
    <row r="121" spans="1:14" ht="24.95" customHeight="1" x14ac:dyDescent="0.2">
      <c r="A121" s="16">
        <v>116</v>
      </c>
      <c r="B121" s="231"/>
      <c r="C121" s="212"/>
      <c r="D121" s="152"/>
      <c r="E121" s="203" t="str">
        <f t="shared" si="2"/>
        <v/>
      </c>
      <c r="F121" s="152"/>
      <c r="G121" s="50"/>
      <c r="H121" s="241"/>
      <c r="I121" s="120"/>
      <c r="J121" s="120"/>
      <c r="K121" s="120"/>
      <c r="L121" s="120"/>
      <c r="M121" s="120"/>
      <c r="N121" s="120"/>
    </row>
    <row r="122" spans="1:14" ht="24.95" customHeight="1" x14ac:dyDescent="0.2">
      <c r="A122" s="16">
        <v>117</v>
      </c>
      <c r="B122" s="231"/>
      <c r="C122" s="212"/>
      <c r="D122" s="152"/>
      <c r="E122" s="203" t="str">
        <f t="shared" si="2"/>
        <v/>
      </c>
      <c r="F122" s="152"/>
      <c r="G122" s="50"/>
      <c r="H122" s="241"/>
      <c r="I122" s="120"/>
      <c r="J122" s="120"/>
      <c r="K122" s="120"/>
      <c r="L122" s="120"/>
      <c r="M122" s="120"/>
      <c r="N122" s="120"/>
    </row>
    <row r="123" spans="1:14" ht="24.95" customHeight="1" x14ac:dyDescent="0.2">
      <c r="A123" s="16">
        <v>118</v>
      </c>
      <c r="B123" s="231"/>
      <c r="C123" s="212"/>
      <c r="D123" s="152"/>
      <c r="E123" s="203" t="str">
        <f t="shared" si="2"/>
        <v/>
      </c>
      <c r="F123" s="152"/>
      <c r="G123" s="50"/>
      <c r="H123" s="241"/>
      <c r="I123" s="120"/>
      <c r="J123" s="120"/>
      <c r="K123" s="120"/>
      <c r="L123" s="120"/>
      <c r="M123" s="120"/>
      <c r="N123" s="120"/>
    </row>
    <row r="124" spans="1:14" ht="24.95" customHeight="1" x14ac:dyDescent="0.2">
      <c r="A124" s="16">
        <v>119</v>
      </c>
      <c r="B124" s="231"/>
      <c r="C124" s="212"/>
      <c r="D124" s="152"/>
      <c r="E124" s="203" t="str">
        <f t="shared" si="2"/>
        <v/>
      </c>
      <c r="F124" s="152"/>
      <c r="G124" s="50"/>
      <c r="H124" s="241"/>
      <c r="I124" s="120"/>
      <c r="J124" s="120"/>
      <c r="K124" s="120"/>
      <c r="L124" s="120"/>
      <c r="M124" s="120"/>
      <c r="N124" s="120"/>
    </row>
    <row r="125" spans="1:14" ht="24.95" customHeight="1" x14ac:dyDescent="0.2">
      <c r="A125" s="16">
        <v>120</v>
      </c>
      <c r="B125" s="231"/>
      <c r="C125" s="212"/>
      <c r="D125" s="152"/>
      <c r="E125" s="203" t="str">
        <f t="shared" si="2"/>
        <v/>
      </c>
      <c r="F125" s="152"/>
      <c r="G125" s="50"/>
      <c r="H125" s="241"/>
      <c r="I125" s="120"/>
      <c r="J125" s="120"/>
      <c r="K125" s="120"/>
      <c r="L125" s="120"/>
      <c r="M125" s="120"/>
      <c r="N125" s="120"/>
    </row>
    <row r="126" spans="1:14" ht="24.95" customHeight="1" x14ac:dyDescent="0.2">
      <c r="A126" s="16">
        <v>121</v>
      </c>
      <c r="B126" s="231"/>
      <c r="C126" s="212"/>
      <c r="D126" s="152"/>
      <c r="E126" s="203" t="str">
        <f t="shared" si="2"/>
        <v/>
      </c>
      <c r="F126" s="152"/>
      <c r="G126" s="50"/>
      <c r="H126" s="241"/>
      <c r="I126" s="120"/>
      <c r="J126" s="120"/>
      <c r="K126" s="120"/>
      <c r="L126" s="120"/>
      <c r="M126" s="120"/>
      <c r="N126" s="120"/>
    </row>
    <row r="127" spans="1:14" ht="24.95" customHeight="1" x14ac:dyDescent="0.2">
      <c r="A127" s="16">
        <v>122</v>
      </c>
      <c r="B127" s="231"/>
      <c r="C127" s="212"/>
      <c r="D127" s="152"/>
      <c r="E127" s="203" t="str">
        <f t="shared" si="2"/>
        <v/>
      </c>
      <c r="F127" s="152"/>
      <c r="G127" s="50"/>
      <c r="H127" s="241"/>
      <c r="I127" s="120"/>
      <c r="J127" s="120"/>
      <c r="K127" s="120"/>
      <c r="L127" s="120"/>
      <c r="M127" s="120"/>
      <c r="N127" s="120"/>
    </row>
    <row r="128" spans="1:14" ht="24.95" customHeight="1" x14ac:dyDescent="0.2">
      <c r="A128" s="16">
        <v>123</v>
      </c>
      <c r="B128" s="231"/>
      <c r="C128" s="212"/>
      <c r="D128" s="152"/>
      <c r="E128" s="203" t="str">
        <f t="shared" si="2"/>
        <v/>
      </c>
      <c r="F128" s="152"/>
      <c r="G128" s="50"/>
      <c r="H128" s="241"/>
      <c r="I128" s="120"/>
      <c r="J128" s="120"/>
      <c r="K128" s="120"/>
      <c r="L128" s="120"/>
      <c r="M128" s="120"/>
      <c r="N128" s="120"/>
    </row>
    <row r="129" spans="1:14" ht="24.95" customHeight="1" x14ac:dyDescent="0.2">
      <c r="A129" s="16">
        <v>124</v>
      </c>
      <c r="B129" s="231"/>
      <c r="C129" s="212"/>
      <c r="D129" s="152"/>
      <c r="E129" s="203" t="str">
        <f t="shared" si="2"/>
        <v/>
      </c>
      <c r="F129" s="152"/>
      <c r="G129" s="50"/>
      <c r="H129" s="241"/>
      <c r="I129" s="120"/>
      <c r="J129" s="120"/>
      <c r="K129" s="120"/>
      <c r="L129" s="120"/>
      <c r="M129" s="120"/>
      <c r="N129" s="120"/>
    </row>
    <row r="130" spans="1:14" ht="24.95" customHeight="1" x14ac:dyDescent="0.2">
      <c r="A130" s="16">
        <v>125</v>
      </c>
      <c r="B130" s="231"/>
      <c r="C130" s="212"/>
      <c r="D130" s="152"/>
      <c r="E130" s="203" t="str">
        <f t="shared" si="2"/>
        <v/>
      </c>
      <c r="F130" s="152"/>
      <c r="G130" s="50"/>
      <c r="H130" s="241"/>
      <c r="I130" s="120"/>
      <c r="J130" s="120"/>
      <c r="K130" s="120"/>
      <c r="L130" s="120"/>
      <c r="M130" s="120"/>
      <c r="N130" s="120"/>
    </row>
    <row r="131" spans="1:14" ht="24.95" customHeight="1" x14ac:dyDescent="0.2">
      <c r="A131" s="16">
        <v>126</v>
      </c>
      <c r="B131" s="231"/>
      <c r="C131" s="212"/>
      <c r="D131" s="152"/>
      <c r="E131" s="203" t="str">
        <f t="shared" si="2"/>
        <v/>
      </c>
      <c r="F131" s="152"/>
      <c r="G131" s="50"/>
      <c r="H131" s="241"/>
      <c r="I131" s="120"/>
      <c r="J131" s="120"/>
      <c r="K131" s="120"/>
      <c r="L131" s="120"/>
      <c r="M131" s="120"/>
      <c r="N131" s="120"/>
    </row>
    <row r="132" spans="1:14" ht="24.95" customHeight="1" x14ac:dyDescent="0.2">
      <c r="A132" s="16">
        <v>127</v>
      </c>
      <c r="B132" s="231"/>
      <c r="C132" s="212"/>
      <c r="D132" s="152"/>
      <c r="E132" s="203" t="str">
        <f t="shared" si="2"/>
        <v/>
      </c>
      <c r="F132" s="152"/>
      <c r="G132" s="50"/>
      <c r="H132" s="241"/>
      <c r="I132" s="120"/>
      <c r="J132" s="120"/>
      <c r="K132" s="120"/>
      <c r="L132" s="120"/>
      <c r="M132" s="120"/>
      <c r="N132" s="120"/>
    </row>
    <row r="133" spans="1:14" ht="24.95" customHeight="1" x14ac:dyDescent="0.2">
      <c r="A133" s="16">
        <v>128</v>
      </c>
      <c r="B133" s="231"/>
      <c r="C133" s="212"/>
      <c r="D133" s="152"/>
      <c r="E133" s="203" t="str">
        <f t="shared" si="2"/>
        <v/>
      </c>
      <c r="F133" s="152"/>
      <c r="G133" s="50"/>
      <c r="H133" s="241"/>
      <c r="I133" s="120"/>
      <c r="J133" s="120"/>
      <c r="K133" s="120"/>
      <c r="L133" s="120"/>
      <c r="M133" s="120"/>
      <c r="N133" s="120"/>
    </row>
    <row r="134" spans="1:14" ht="24.95" customHeight="1" x14ac:dyDescent="0.2">
      <c r="A134" s="16">
        <v>129</v>
      </c>
      <c r="B134" s="231"/>
      <c r="C134" s="212"/>
      <c r="D134" s="152"/>
      <c r="E134" s="203" t="str">
        <f t="shared" si="2"/>
        <v/>
      </c>
      <c r="F134" s="152"/>
      <c r="G134" s="50"/>
      <c r="H134" s="241"/>
      <c r="I134" s="120"/>
      <c r="J134" s="120"/>
      <c r="K134" s="120"/>
      <c r="L134" s="120"/>
      <c r="M134" s="120"/>
      <c r="N134" s="120"/>
    </row>
    <row r="135" spans="1:14" ht="24.95" customHeight="1" x14ac:dyDescent="0.2">
      <c r="A135" s="16">
        <v>130</v>
      </c>
      <c r="B135" s="231"/>
      <c r="C135" s="212"/>
      <c r="D135" s="152"/>
      <c r="E135" s="203" t="str">
        <f t="shared" ref="E135:E205" si="3">IF(D135="","",(DATE(YEAR(D135),MONTH(D135),DAY(D135)+90)))</f>
        <v/>
      </c>
      <c r="F135" s="152"/>
      <c r="G135" s="50"/>
      <c r="H135" s="241"/>
      <c r="I135" s="120"/>
      <c r="J135" s="120"/>
      <c r="K135" s="120"/>
      <c r="L135" s="120"/>
      <c r="M135" s="120"/>
      <c r="N135" s="120"/>
    </row>
    <row r="136" spans="1:14" ht="24.95" customHeight="1" x14ac:dyDescent="0.2">
      <c r="A136" s="16">
        <v>131</v>
      </c>
      <c r="B136" s="231"/>
      <c r="C136" s="212"/>
      <c r="D136" s="152"/>
      <c r="E136" s="203" t="str">
        <f t="shared" si="3"/>
        <v/>
      </c>
      <c r="F136" s="152"/>
      <c r="G136" s="50"/>
      <c r="H136" s="241"/>
      <c r="I136" s="120"/>
      <c r="J136" s="120"/>
      <c r="K136" s="120"/>
      <c r="L136" s="120"/>
      <c r="M136" s="120"/>
      <c r="N136" s="120"/>
    </row>
    <row r="137" spans="1:14" ht="24.95" customHeight="1" x14ac:dyDescent="0.2">
      <c r="A137" s="16">
        <v>132</v>
      </c>
      <c r="B137" s="231"/>
      <c r="C137" s="212"/>
      <c r="D137" s="152"/>
      <c r="E137" s="203" t="str">
        <f t="shared" si="3"/>
        <v/>
      </c>
      <c r="F137" s="152"/>
      <c r="G137" s="50"/>
      <c r="H137" s="241"/>
      <c r="I137" s="120"/>
      <c r="J137" s="120"/>
      <c r="K137" s="120"/>
      <c r="L137" s="120"/>
      <c r="M137" s="120"/>
      <c r="N137" s="120"/>
    </row>
    <row r="138" spans="1:14" ht="24.95" customHeight="1" x14ac:dyDescent="0.2">
      <c r="A138" s="16">
        <v>133</v>
      </c>
      <c r="B138" s="231"/>
      <c r="C138" s="212"/>
      <c r="D138" s="152"/>
      <c r="E138" s="203" t="str">
        <f t="shared" si="3"/>
        <v/>
      </c>
      <c r="F138" s="152"/>
      <c r="G138" s="50"/>
      <c r="H138" s="241"/>
      <c r="I138" s="120"/>
      <c r="J138" s="120"/>
      <c r="K138" s="120"/>
      <c r="L138" s="120"/>
      <c r="M138" s="120"/>
      <c r="N138" s="120"/>
    </row>
    <row r="139" spans="1:14" ht="24.95" customHeight="1" x14ac:dyDescent="0.2">
      <c r="A139" s="16">
        <v>134</v>
      </c>
      <c r="B139" s="231"/>
      <c r="C139" s="212"/>
      <c r="D139" s="152"/>
      <c r="E139" s="203" t="str">
        <f t="shared" si="3"/>
        <v/>
      </c>
      <c r="F139" s="152"/>
      <c r="G139" s="50"/>
      <c r="H139" s="241"/>
      <c r="I139" s="120"/>
      <c r="J139" s="120"/>
      <c r="K139" s="120"/>
      <c r="L139" s="120"/>
      <c r="M139" s="120"/>
      <c r="N139" s="120"/>
    </row>
    <row r="140" spans="1:14" ht="24.95" customHeight="1" x14ac:dyDescent="0.2">
      <c r="A140" s="16">
        <v>135</v>
      </c>
      <c r="B140" s="231"/>
      <c r="C140" s="212"/>
      <c r="D140" s="152"/>
      <c r="E140" s="203" t="str">
        <f t="shared" si="3"/>
        <v/>
      </c>
      <c r="F140" s="152"/>
      <c r="G140" s="50"/>
      <c r="H140" s="241"/>
      <c r="I140" s="120"/>
      <c r="J140" s="120"/>
      <c r="K140" s="120"/>
      <c r="L140" s="120"/>
      <c r="M140" s="120"/>
      <c r="N140" s="120"/>
    </row>
    <row r="141" spans="1:14" ht="24.95" customHeight="1" x14ac:dyDescent="0.2">
      <c r="A141" s="16">
        <v>136</v>
      </c>
      <c r="B141" s="231"/>
      <c r="C141" s="212"/>
      <c r="D141" s="152"/>
      <c r="E141" s="203" t="str">
        <f t="shared" si="3"/>
        <v/>
      </c>
      <c r="F141" s="152"/>
      <c r="G141" s="50"/>
      <c r="H141" s="241"/>
      <c r="I141" s="120"/>
      <c r="J141" s="120"/>
      <c r="K141" s="120"/>
      <c r="L141" s="120"/>
      <c r="M141" s="120"/>
      <c r="N141" s="120"/>
    </row>
    <row r="142" spans="1:14" ht="24.95" customHeight="1" x14ac:dyDescent="0.2">
      <c r="A142" s="16">
        <v>137</v>
      </c>
      <c r="B142" s="231"/>
      <c r="C142" s="212"/>
      <c r="D142" s="152"/>
      <c r="E142" s="203" t="str">
        <f t="shared" si="3"/>
        <v/>
      </c>
      <c r="F142" s="152"/>
      <c r="G142" s="50"/>
      <c r="H142" s="241"/>
      <c r="I142" s="120"/>
      <c r="J142" s="120"/>
      <c r="K142" s="120"/>
      <c r="L142" s="120"/>
      <c r="M142" s="120"/>
      <c r="N142" s="120"/>
    </row>
    <row r="143" spans="1:14" ht="24.95" customHeight="1" x14ac:dyDescent="0.2">
      <c r="A143" s="16">
        <v>138</v>
      </c>
      <c r="B143" s="231"/>
      <c r="C143" s="212"/>
      <c r="D143" s="152"/>
      <c r="E143" s="203" t="str">
        <f t="shared" si="3"/>
        <v/>
      </c>
      <c r="F143" s="152"/>
      <c r="G143" s="50"/>
      <c r="H143" s="241"/>
      <c r="I143" s="120"/>
      <c r="J143" s="120"/>
      <c r="K143" s="120"/>
      <c r="L143" s="120"/>
      <c r="M143" s="120"/>
      <c r="N143" s="120"/>
    </row>
    <row r="144" spans="1:14" ht="24.95" customHeight="1" x14ac:dyDescent="0.2">
      <c r="A144" s="16">
        <v>139</v>
      </c>
      <c r="B144" s="231"/>
      <c r="C144" s="212"/>
      <c r="D144" s="152"/>
      <c r="E144" s="203" t="str">
        <f t="shared" si="3"/>
        <v/>
      </c>
      <c r="F144" s="152"/>
      <c r="G144" s="50"/>
      <c r="H144" s="241"/>
      <c r="I144" s="120"/>
      <c r="J144" s="120"/>
      <c r="K144" s="120"/>
      <c r="L144" s="120"/>
      <c r="M144" s="120"/>
      <c r="N144" s="120"/>
    </row>
    <row r="145" spans="1:14" ht="24.95" customHeight="1" x14ac:dyDescent="0.2">
      <c r="A145" s="16">
        <v>140</v>
      </c>
      <c r="B145" s="231"/>
      <c r="C145" s="212"/>
      <c r="D145" s="152"/>
      <c r="E145" s="203" t="str">
        <f t="shared" si="3"/>
        <v/>
      </c>
      <c r="F145" s="152"/>
      <c r="G145" s="50"/>
      <c r="H145" s="241"/>
      <c r="I145" s="120"/>
      <c r="J145" s="120"/>
      <c r="K145" s="120"/>
      <c r="L145" s="120"/>
      <c r="M145" s="120"/>
      <c r="N145" s="120"/>
    </row>
    <row r="146" spans="1:14" ht="24.95" customHeight="1" x14ac:dyDescent="0.2">
      <c r="A146" s="16">
        <v>141</v>
      </c>
      <c r="B146" s="231"/>
      <c r="C146" s="212"/>
      <c r="D146" s="152"/>
      <c r="E146" s="203" t="str">
        <f t="shared" si="3"/>
        <v/>
      </c>
      <c r="F146" s="152"/>
      <c r="G146" s="50"/>
      <c r="H146" s="241"/>
      <c r="I146" s="120"/>
      <c r="J146" s="120"/>
      <c r="K146" s="120"/>
      <c r="L146" s="120"/>
      <c r="M146" s="120"/>
      <c r="N146" s="120"/>
    </row>
    <row r="147" spans="1:14" ht="24.95" customHeight="1" x14ac:dyDescent="0.2">
      <c r="A147" s="16">
        <v>142</v>
      </c>
      <c r="B147" s="231"/>
      <c r="C147" s="212"/>
      <c r="D147" s="152"/>
      <c r="E147" s="203" t="str">
        <f t="shared" si="3"/>
        <v/>
      </c>
      <c r="F147" s="152"/>
      <c r="G147" s="50"/>
      <c r="H147" s="241"/>
      <c r="I147" s="120"/>
      <c r="J147" s="120"/>
      <c r="K147" s="120"/>
      <c r="L147" s="120"/>
      <c r="M147" s="120"/>
      <c r="N147" s="120"/>
    </row>
    <row r="148" spans="1:14" ht="24.95" customHeight="1" x14ac:dyDescent="0.2">
      <c r="A148" s="16">
        <v>143</v>
      </c>
      <c r="B148" s="231"/>
      <c r="C148" s="212"/>
      <c r="D148" s="152"/>
      <c r="E148" s="203" t="str">
        <f t="shared" si="3"/>
        <v/>
      </c>
      <c r="F148" s="152"/>
      <c r="G148" s="50"/>
      <c r="H148" s="241"/>
      <c r="I148" s="120"/>
      <c r="J148" s="120"/>
      <c r="K148" s="120"/>
      <c r="L148" s="120"/>
      <c r="M148" s="120"/>
      <c r="N148" s="120"/>
    </row>
    <row r="149" spans="1:14" ht="24.95" customHeight="1" x14ac:dyDescent="0.2">
      <c r="A149" s="16">
        <v>144</v>
      </c>
      <c r="B149" s="231"/>
      <c r="C149" s="212"/>
      <c r="D149" s="152"/>
      <c r="E149" s="203" t="str">
        <f t="shared" si="3"/>
        <v/>
      </c>
      <c r="F149" s="152"/>
      <c r="G149" s="50"/>
      <c r="H149" s="241"/>
      <c r="I149" s="120"/>
      <c r="J149" s="120"/>
      <c r="K149" s="120"/>
      <c r="L149" s="120"/>
      <c r="M149" s="120"/>
      <c r="N149" s="120"/>
    </row>
    <row r="150" spans="1:14" ht="24.95" customHeight="1" x14ac:dyDescent="0.2">
      <c r="A150" s="16">
        <v>145</v>
      </c>
      <c r="B150" s="231"/>
      <c r="C150" s="212"/>
      <c r="D150" s="152"/>
      <c r="E150" s="203" t="str">
        <f t="shared" si="3"/>
        <v/>
      </c>
      <c r="F150" s="152"/>
      <c r="G150" s="50"/>
      <c r="H150" s="241"/>
      <c r="I150" s="120"/>
      <c r="J150" s="120"/>
      <c r="K150" s="120"/>
      <c r="L150" s="120"/>
      <c r="M150" s="120"/>
      <c r="N150" s="120"/>
    </row>
    <row r="151" spans="1:14" ht="24.95" customHeight="1" x14ac:dyDescent="0.2">
      <c r="A151" s="16">
        <v>146</v>
      </c>
      <c r="B151" s="231"/>
      <c r="C151" s="212"/>
      <c r="D151" s="152"/>
      <c r="E151" s="203" t="str">
        <f t="shared" si="3"/>
        <v/>
      </c>
      <c r="F151" s="152"/>
      <c r="G151" s="50"/>
      <c r="H151" s="241"/>
      <c r="I151" s="120"/>
      <c r="J151" s="120"/>
      <c r="K151" s="120"/>
      <c r="L151" s="120"/>
      <c r="M151" s="120"/>
      <c r="N151" s="120"/>
    </row>
    <row r="152" spans="1:14" ht="24.95" customHeight="1" x14ac:dyDescent="0.2">
      <c r="A152" s="16">
        <v>147</v>
      </c>
      <c r="B152" s="231"/>
      <c r="C152" s="212"/>
      <c r="D152" s="152"/>
      <c r="E152" s="203" t="str">
        <f t="shared" si="3"/>
        <v/>
      </c>
      <c r="F152" s="152"/>
      <c r="G152" s="50"/>
      <c r="H152" s="241"/>
      <c r="I152" s="120"/>
      <c r="J152" s="120"/>
      <c r="K152" s="120"/>
      <c r="L152" s="120"/>
      <c r="M152" s="120"/>
      <c r="N152" s="120"/>
    </row>
    <row r="153" spans="1:14" ht="24.95" customHeight="1" x14ac:dyDescent="0.2">
      <c r="A153" s="16">
        <v>148</v>
      </c>
      <c r="B153" s="231"/>
      <c r="C153" s="212"/>
      <c r="D153" s="152"/>
      <c r="E153" s="203" t="str">
        <f t="shared" si="3"/>
        <v/>
      </c>
      <c r="F153" s="152"/>
      <c r="G153" s="50"/>
      <c r="H153" s="241"/>
      <c r="I153" s="120"/>
      <c r="J153" s="120"/>
      <c r="K153" s="120"/>
      <c r="L153" s="120"/>
      <c r="M153" s="120"/>
      <c r="N153" s="120"/>
    </row>
    <row r="154" spans="1:14" ht="24.95" customHeight="1" x14ac:dyDescent="0.2">
      <c r="A154" s="16">
        <v>149</v>
      </c>
      <c r="B154" s="231"/>
      <c r="C154" s="212"/>
      <c r="D154" s="152"/>
      <c r="E154" s="203" t="str">
        <f t="shared" si="3"/>
        <v/>
      </c>
      <c r="F154" s="152"/>
      <c r="G154" s="50"/>
      <c r="H154" s="241"/>
      <c r="I154" s="120"/>
      <c r="J154" s="120"/>
      <c r="K154" s="120"/>
      <c r="L154" s="120"/>
      <c r="M154" s="120"/>
      <c r="N154" s="120"/>
    </row>
    <row r="155" spans="1:14" ht="24.95" customHeight="1" x14ac:dyDescent="0.2">
      <c r="A155" s="16">
        <v>150</v>
      </c>
      <c r="B155" s="231"/>
      <c r="C155" s="212"/>
      <c r="D155" s="152"/>
      <c r="E155" s="203" t="str">
        <f t="shared" si="3"/>
        <v/>
      </c>
      <c r="F155" s="152"/>
      <c r="G155" s="50"/>
      <c r="H155" s="241"/>
      <c r="I155" s="120"/>
      <c r="J155" s="120"/>
      <c r="K155" s="120"/>
      <c r="L155" s="120"/>
      <c r="M155" s="120"/>
      <c r="N155" s="120"/>
    </row>
    <row r="156" spans="1:14" ht="24.95" customHeight="1" x14ac:dyDescent="0.2">
      <c r="A156" s="16">
        <v>151</v>
      </c>
      <c r="B156" s="231"/>
      <c r="C156" s="212"/>
      <c r="D156" s="152"/>
      <c r="E156" s="203" t="str">
        <f t="shared" si="3"/>
        <v/>
      </c>
      <c r="F156" s="152"/>
      <c r="G156" s="50"/>
      <c r="H156" s="241"/>
      <c r="I156" s="120"/>
      <c r="J156" s="120"/>
      <c r="K156" s="120"/>
      <c r="L156" s="120"/>
      <c r="M156" s="120"/>
      <c r="N156" s="120"/>
    </row>
    <row r="157" spans="1:14" ht="24.95" customHeight="1" x14ac:dyDescent="0.2">
      <c r="A157" s="16">
        <v>152</v>
      </c>
      <c r="B157" s="231"/>
      <c r="C157" s="212"/>
      <c r="D157" s="152"/>
      <c r="E157" s="203" t="str">
        <f t="shared" si="3"/>
        <v/>
      </c>
      <c r="F157" s="152"/>
      <c r="G157" s="50"/>
      <c r="H157" s="241"/>
      <c r="I157" s="120"/>
      <c r="J157" s="120"/>
      <c r="K157" s="120"/>
      <c r="L157" s="120"/>
      <c r="M157" s="120"/>
      <c r="N157" s="120"/>
    </row>
    <row r="158" spans="1:14" ht="24.95" customHeight="1" x14ac:dyDescent="0.2">
      <c r="A158" s="16">
        <v>153</v>
      </c>
      <c r="B158" s="231"/>
      <c r="C158" s="212"/>
      <c r="D158" s="152"/>
      <c r="E158" s="203" t="str">
        <f t="shared" si="3"/>
        <v/>
      </c>
      <c r="F158" s="152"/>
      <c r="G158" s="50"/>
      <c r="H158" s="241"/>
      <c r="I158" s="120"/>
      <c r="J158" s="120"/>
      <c r="K158" s="120"/>
      <c r="L158" s="120"/>
      <c r="M158" s="120"/>
      <c r="N158" s="120"/>
    </row>
    <row r="159" spans="1:14" ht="24.95" customHeight="1" x14ac:dyDescent="0.2">
      <c r="A159" s="16">
        <v>154</v>
      </c>
      <c r="B159" s="231"/>
      <c r="C159" s="212"/>
      <c r="D159" s="152"/>
      <c r="E159" s="203" t="str">
        <f t="shared" si="3"/>
        <v/>
      </c>
      <c r="F159" s="152"/>
      <c r="G159" s="50"/>
      <c r="H159" s="241"/>
      <c r="I159" s="120"/>
      <c r="J159" s="120"/>
      <c r="K159" s="120"/>
      <c r="L159" s="120"/>
      <c r="M159" s="120"/>
      <c r="N159" s="120"/>
    </row>
    <row r="160" spans="1:14" ht="24.95" customHeight="1" x14ac:dyDescent="0.2">
      <c r="A160" s="16">
        <v>155</v>
      </c>
      <c r="B160" s="231"/>
      <c r="C160" s="212"/>
      <c r="D160" s="152"/>
      <c r="E160" s="203" t="str">
        <f t="shared" si="3"/>
        <v/>
      </c>
      <c r="F160" s="152"/>
      <c r="G160" s="50"/>
      <c r="H160" s="241"/>
      <c r="I160" s="120"/>
      <c r="J160" s="120"/>
      <c r="K160" s="120"/>
      <c r="L160" s="120"/>
      <c r="M160" s="120"/>
      <c r="N160" s="120"/>
    </row>
    <row r="161" spans="1:14" ht="24.95" customHeight="1" x14ac:dyDescent="0.2">
      <c r="A161" s="16">
        <v>156</v>
      </c>
      <c r="B161" s="231"/>
      <c r="C161" s="212"/>
      <c r="D161" s="152"/>
      <c r="E161" s="203" t="str">
        <f t="shared" si="3"/>
        <v/>
      </c>
      <c r="F161" s="152"/>
      <c r="G161" s="50"/>
      <c r="H161" s="241"/>
      <c r="I161" s="120"/>
      <c r="J161" s="120"/>
      <c r="K161" s="120"/>
      <c r="L161" s="120"/>
      <c r="M161" s="120"/>
      <c r="N161" s="120"/>
    </row>
    <row r="162" spans="1:14" ht="24.95" customHeight="1" x14ac:dyDescent="0.2">
      <c r="A162" s="16">
        <v>157</v>
      </c>
      <c r="B162" s="231"/>
      <c r="C162" s="212"/>
      <c r="D162" s="152"/>
      <c r="E162" s="203" t="str">
        <f t="shared" si="3"/>
        <v/>
      </c>
      <c r="F162" s="152"/>
      <c r="G162" s="50"/>
      <c r="H162" s="241"/>
      <c r="I162" s="120"/>
      <c r="J162" s="120"/>
      <c r="K162" s="120"/>
      <c r="L162" s="120"/>
      <c r="M162" s="120"/>
      <c r="N162" s="120"/>
    </row>
    <row r="163" spans="1:14" ht="24.95" customHeight="1" x14ac:dyDescent="0.2">
      <c r="A163" s="16">
        <v>158</v>
      </c>
      <c r="B163" s="231"/>
      <c r="C163" s="212"/>
      <c r="D163" s="152"/>
      <c r="E163" s="203" t="str">
        <f t="shared" si="3"/>
        <v/>
      </c>
      <c r="F163" s="152"/>
      <c r="G163" s="50"/>
      <c r="H163" s="241"/>
      <c r="I163" s="120"/>
      <c r="J163" s="120"/>
      <c r="K163" s="120"/>
      <c r="L163" s="120"/>
      <c r="M163" s="120"/>
      <c r="N163" s="120"/>
    </row>
    <row r="164" spans="1:14" ht="24.95" customHeight="1" x14ac:dyDescent="0.2">
      <c r="A164" s="16">
        <v>159</v>
      </c>
      <c r="B164" s="231"/>
      <c r="C164" s="212"/>
      <c r="D164" s="152"/>
      <c r="E164" s="203" t="str">
        <f t="shared" si="3"/>
        <v/>
      </c>
      <c r="F164" s="152"/>
      <c r="G164" s="50"/>
      <c r="H164" s="241"/>
      <c r="I164" s="120"/>
      <c r="J164" s="120"/>
      <c r="K164" s="120"/>
      <c r="L164" s="120"/>
      <c r="M164" s="120"/>
      <c r="N164" s="120"/>
    </row>
    <row r="165" spans="1:14" ht="24.95" customHeight="1" x14ac:dyDescent="0.2">
      <c r="A165" s="16">
        <v>160</v>
      </c>
      <c r="B165" s="231"/>
      <c r="C165" s="212"/>
      <c r="D165" s="152"/>
      <c r="E165" s="203" t="str">
        <f t="shared" si="3"/>
        <v/>
      </c>
      <c r="F165" s="152"/>
      <c r="G165" s="50"/>
      <c r="H165" s="241"/>
      <c r="I165" s="120"/>
      <c r="J165" s="120"/>
      <c r="K165" s="120"/>
      <c r="L165" s="120"/>
      <c r="M165" s="120"/>
      <c r="N165" s="120"/>
    </row>
    <row r="166" spans="1:14" ht="24.95" customHeight="1" x14ac:dyDescent="0.2">
      <c r="A166" s="16">
        <v>161</v>
      </c>
      <c r="B166" s="231"/>
      <c r="C166" s="212"/>
      <c r="D166" s="152"/>
      <c r="E166" s="203" t="str">
        <f t="shared" si="3"/>
        <v/>
      </c>
      <c r="F166" s="152"/>
      <c r="G166" s="50"/>
      <c r="H166" s="241"/>
      <c r="I166" s="120"/>
      <c r="J166" s="120"/>
      <c r="K166" s="120"/>
      <c r="L166" s="120"/>
      <c r="M166" s="120"/>
      <c r="N166" s="120"/>
    </row>
    <row r="167" spans="1:14" ht="24.95" customHeight="1" x14ac:dyDescent="0.2">
      <c r="A167" s="16">
        <v>162</v>
      </c>
      <c r="B167" s="231"/>
      <c r="C167" s="212"/>
      <c r="D167" s="152"/>
      <c r="E167" s="203" t="str">
        <f t="shared" si="3"/>
        <v/>
      </c>
      <c r="F167" s="152"/>
      <c r="G167" s="50"/>
      <c r="H167" s="241"/>
      <c r="I167" s="120"/>
      <c r="J167" s="120"/>
      <c r="K167" s="120"/>
      <c r="L167" s="120"/>
      <c r="M167" s="120"/>
      <c r="N167" s="120"/>
    </row>
    <row r="168" spans="1:14" ht="24.95" customHeight="1" x14ac:dyDescent="0.2">
      <c r="A168" s="16">
        <v>163</v>
      </c>
      <c r="B168" s="231"/>
      <c r="C168" s="212"/>
      <c r="D168" s="152"/>
      <c r="E168" s="203" t="str">
        <f t="shared" si="3"/>
        <v/>
      </c>
      <c r="F168" s="152"/>
      <c r="G168" s="50"/>
      <c r="H168" s="241"/>
      <c r="I168" s="120"/>
      <c r="J168" s="120"/>
      <c r="K168" s="120"/>
      <c r="L168" s="120"/>
      <c r="M168" s="120"/>
      <c r="N168" s="120"/>
    </row>
    <row r="169" spans="1:14" ht="24.95" customHeight="1" x14ac:dyDescent="0.2">
      <c r="A169" s="16">
        <v>164</v>
      </c>
      <c r="B169" s="231"/>
      <c r="C169" s="212"/>
      <c r="D169" s="152"/>
      <c r="E169" s="203" t="str">
        <f t="shared" si="3"/>
        <v/>
      </c>
      <c r="F169" s="152"/>
      <c r="G169" s="50"/>
      <c r="H169" s="241"/>
      <c r="I169" s="120"/>
      <c r="J169" s="120"/>
      <c r="K169" s="120"/>
      <c r="L169" s="120"/>
      <c r="M169" s="120"/>
      <c r="N169" s="120"/>
    </row>
    <row r="170" spans="1:14" ht="24.95" customHeight="1" x14ac:dyDescent="0.2">
      <c r="A170" s="16">
        <v>165</v>
      </c>
      <c r="B170" s="231"/>
      <c r="C170" s="212"/>
      <c r="D170" s="152"/>
      <c r="E170" s="203" t="str">
        <f t="shared" si="3"/>
        <v/>
      </c>
      <c r="F170" s="152"/>
      <c r="G170" s="50"/>
      <c r="H170" s="241"/>
      <c r="I170" s="120"/>
      <c r="J170" s="120"/>
      <c r="K170" s="120"/>
      <c r="L170" s="120"/>
      <c r="M170" s="120"/>
      <c r="N170" s="120"/>
    </row>
    <row r="171" spans="1:14" ht="24.95" customHeight="1" x14ac:dyDescent="0.2">
      <c r="A171" s="16">
        <v>166</v>
      </c>
      <c r="B171" s="231"/>
      <c r="C171" s="212"/>
      <c r="D171" s="152"/>
      <c r="E171" s="203" t="str">
        <f t="shared" si="3"/>
        <v/>
      </c>
      <c r="F171" s="152"/>
      <c r="G171" s="50"/>
      <c r="H171" s="241"/>
      <c r="I171" s="120"/>
      <c r="J171" s="120"/>
      <c r="K171" s="120"/>
      <c r="L171" s="120"/>
      <c r="M171" s="120"/>
      <c r="N171" s="120"/>
    </row>
    <row r="172" spans="1:14" ht="24.95" customHeight="1" x14ac:dyDescent="0.2">
      <c r="A172" s="16">
        <v>167</v>
      </c>
      <c r="B172" s="231"/>
      <c r="C172" s="212"/>
      <c r="D172" s="152"/>
      <c r="E172" s="203" t="str">
        <f t="shared" si="3"/>
        <v/>
      </c>
      <c r="F172" s="152"/>
      <c r="G172" s="50"/>
      <c r="H172" s="241"/>
      <c r="I172" s="120"/>
      <c r="J172" s="120"/>
      <c r="K172" s="120"/>
      <c r="L172" s="120"/>
      <c r="M172" s="120"/>
      <c r="N172" s="120"/>
    </row>
    <row r="173" spans="1:14" ht="24.95" customHeight="1" x14ac:dyDescent="0.2">
      <c r="A173" s="16">
        <v>168</v>
      </c>
      <c r="B173" s="231"/>
      <c r="C173" s="212"/>
      <c r="D173" s="152"/>
      <c r="E173" s="203" t="str">
        <f t="shared" si="3"/>
        <v/>
      </c>
      <c r="F173" s="152"/>
      <c r="G173" s="50"/>
      <c r="H173" s="241"/>
      <c r="I173" s="120"/>
      <c r="J173" s="120"/>
      <c r="K173" s="120"/>
      <c r="L173" s="120"/>
      <c r="M173" s="120"/>
      <c r="N173" s="120"/>
    </row>
    <row r="174" spans="1:14" ht="24.95" customHeight="1" x14ac:dyDescent="0.2">
      <c r="A174" s="16">
        <v>169</v>
      </c>
      <c r="B174" s="231"/>
      <c r="C174" s="212"/>
      <c r="D174" s="152"/>
      <c r="E174" s="203" t="str">
        <f t="shared" si="3"/>
        <v/>
      </c>
      <c r="F174" s="152"/>
      <c r="G174" s="50"/>
      <c r="H174" s="241"/>
      <c r="I174" s="120"/>
      <c r="J174" s="120"/>
      <c r="K174" s="120"/>
      <c r="L174" s="120"/>
      <c r="M174" s="120"/>
      <c r="N174" s="120"/>
    </row>
    <row r="175" spans="1:14" ht="24.95" customHeight="1" x14ac:dyDescent="0.2">
      <c r="A175" s="16">
        <v>170</v>
      </c>
      <c r="B175" s="231"/>
      <c r="C175" s="212"/>
      <c r="D175" s="152"/>
      <c r="E175" s="203" t="str">
        <f t="shared" si="3"/>
        <v/>
      </c>
      <c r="F175" s="152"/>
      <c r="G175" s="50"/>
      <c r="H175" s="241"/>
      <c r="I175" s="120"/>
      <c r="J175" s="120"/>
      <c r="K175" s="120"/>
      <c r="L175" s="120"/>
      <c r="M175" s="120"/>
      <c r="N175" s="120"/>
    </row>
    <row r="176" spans="1:14" ht="24.95" customHeight="1" x14ac:dyDescent="0.2">
      <c r="A176" s="16">
        <v>171</v>
      </c>
      <c r="B176" s="231"/>
      <c r="C176" s="212"/>
      <c r="D176" s="152"/>
      <c r="E176" s="203" t="str">
        <f t="shared" si="3"/>
        <v/>
      </c>
      <c r="F176" s="152"/>
      <c r="G176" s="50"/>
      <c r="H176" s="241"/>
      <c r="I176" s="120"/>
      <c r="J176" s="120"/>
      <c r="K176" s="120"/>
      <c r="L176" s="120"/>
      <c r="M176" s="120"/>
      <c r="N176" s="120"/>
    </row>
    <row r="177" spans="1:14" ht="24.95" customHeight="1" x14ac:dyDescent="0.2">
      <c r="A177" s="16">
        <v>172</v>
      </c>
      <c r="B177" s="231"/>
      <c r="C177" s="212"/>
      <c r="D177" s="152"/>
      <c r="E177" s="203" t="str">
        <f t="shared" si="3"/>
        <v/>
      </c>
      <c r="F177" s="152"/>
      <c r="G177" s="50"/>
      <c r="H177" s="241"/>
      <c r="I177" s="120"/>
      <c r="J177" s="120"/>
      <c r="K177" s="120"/>
      <c r="L177" s="120"/>
      <c r="M177" s="120"/>
      <c r="N177" s="120"/>
    </row>
    <row r="178" spans="1:14" ht="24.95" customHeight="1" x14ac:dyDescent="0.2">
      <c r="A178" s="16">
        <v>173</v>
      </c>
      <c r="B178" s="231"/>
      <c r="C178" s="212"/>
      <c r="D178" s="152"/>
      <c r="E178" s="203" t="str">
        <f t="shared" si="3"/>
        <v/>
      </c>
      <c r="F178" s="152"/>
      <c r="G178" s="50"/>
      <c r="H178" s="241"/>
      <c r="I178" s="120"/>
      <c r="J178" s="120"/>
      <c r="K178" s="120"/>
      <c r="L178" s="120"/>
      <c r="M178" s="120"/>
      <c r="N178" s="120"/>
    </row>
    <row r="179" spans="1:14" ht="24.95" customHeight="1" x14ac:dyDescent="0.2">
      <c r="A179" s="16">
        <v>174</v>
      </c>
      <c r="B179" s="231"/>
      <c r="C179" s="212"/>
      <c r="D179" s="152"/>
      <c r="E179" s="203"/>
      <c r="F179" s="152"/>
      <c r="G179" s="50"/>
      <c r="H179" s="241"/>
      <c r="I179" s="120"/>
      <c r="J179" s="120"/>
      <c r="K179" s="120"/>
      <c r="L179" s="120"/>
      <c r="M179" s="120"/>
      <c r="N179" s="120"/>
    </row>
    <row r="180" spans="1:14" ht="24.95" customHeight="1" x14ac:dyDescent="0.2">
      <c r="A180" s="16">
        <v>175</v>
      </c>
      <c r="B180" s="231"/>
      <c r="C180" s="212"/>
      <c r="D180" s="152"/>
      <c r="E180" s="203"/>
      <c r="F180" s="152"/>
      <c r="G180" s="50"/>
      <c r="H180" s="241"/>
      <c r="I180" s="120"/>
      <c r="J180" s="120"/>
      <c r="K180" s="120"/>
      <c r="L180" s="120"/>
      <c r="M180" s="120"/>
      <c r="N180" s="120"/>
    </row>
    <row r="181" spans="1:14" ht="24.95" customHeight="1" x14ac:dyDescent="0.2">
      <c r="A181" s="16">
        <v>176</v>
      </c>
      <c r="B181" s="231"/>
      <c r="C181" s="212"/>
      <c r="D181" s="152"/>
      <c r="E181" s="203"/>
      <c r="F181" s="152"/>
      <c r="G181" s="50"/>
      <c r="H181" s="241"/>
      <c r="I181" s="120"/>
      <c r="J181" s="120"/>
      <c r="K181" s="120"/>
      <c r="L181" s="120"/>
      <c r="M181" s="120"/>
      <c r="N181" s="120"/>
    </row>
    <row r="182" spans="1:14" ht="24.95" customHeight="1" x14ac:dyDescent="0.2">
      <c r="A182" s="16">
        <v>177</v>
      </c>
      <c r="B182" s="231"/>
      <c r="C182" s="212"/>
      <c r="D182" s="152"/>
      <c r="E182" s="203"/>
      <c r="F182" s="152"/>
      <c r="G182" s="50"/>
      <c r="H182" s="241"/>
      <c r="I182" s="120"/>
      <c r="J182" s="120"/>
      <c r="K182" s="120"/>
      <c r="L182" s="120"/>
      <c r="M182" s="120"/>
      <c r="N182" s="120"/>
    </row>
    <row r="183" spans="1:14" ht="24.95" customHeight="1" x14ac:dyDescent="0.2">
      <c r="A183" s="16">
        <v>178</v>
      </c>
      <c r="B183" s="231"/>
      <c r="C183" s="212"/>
      <c r="D183" s="152"/>
      <c r="E183" s="203"/>
      <c r="F183" s="152"/>
      <c r="G183" s="50"/>
      <c r="H183" s="241"/>
      <c r="I183" s="120"/>
      <c r="J183" s="120"/>
      <c r="K183" s="120"/>
      <c r="L183" s="120"/>
      <c r="M183" s="120"/>
      <c r="N183" s="120"/>
    </row>
    <row r="184" spans="1:14" ht="24.95" customHeight="1" x14ac:dyDescent="0.2">
      <c r="A184" s="16">
        <v>179</v>
      </c>
      <c r="B184" s="231"/>
      <c r="C184" s="212"/>
      <c r="D184" s="152"/>
      <c r="E184" s="203"/>
      <c r="F184" s="152"/>
      <c r="G184" s="50"/>
      <c r="H184" s="241"/>
      <c r="I184" s="120"/>
      <c r="J184" s="120"/>
      <c r="K184" s="120"/>
      <c r="L184" s="120"/>
      <c r="M184" s="120"/>
      <c r="N184" s="120"/>
    </row>
    <row r="185" spans="1:14" ht="24.95" customHeight="1" x14ac:dyDescent="0.2">
      <c r="A185" s="16">
        <v>180</v>
      </c>
      <c r="B185" s="231"/>
      <c r="C185" s="212"/>
      <c r="D185" s="152"/>
      <c r="E185" s="203"/>
      <c r="F185" s="152"/>
      <c r="G185" s="50"/>
      <c r="H185" s="241"/>
      <c r="I185" s="120"/>
      <c r="J185" s="120"/>
      <c r="K185" s="120"/>
      <c r="L185" s="120"/>
      <c r="M185" s="120"/>
      <c r="N185" s="120"/>
    </row>
    <row r="186" spans="1:14" ht="24.95" customHeight="1" x14ac:dyDescent="0.2">
      <c r="A186" s="16">
        <v>181</v>
      </c>
      <c r="B186" s="231"/>
      <c r="C186" s="212"/>
      <c r="D186" s="152"/>
      <c r="E186" s="203"/>
      <c r="F186" s="152"/>
      <c r="G186" s="50"/>
      <c r="H186" s="241"/>
      <c r="I186" s="120"/>
      <c r="J186" s="120"/>
      <c r="K186" s="120"/>
      <c r="L186" s="120"/>
      <c r="M186" s="120"/>
      <c r="N186" s="120"/>
    </row>
    <row r="187" spans="1:14" ht="24.95" customHeight="1" x14ac:dyDescent="0.2">
      <c r="A187" s="16">
        <v>182</v>
      </c>
      <c r="B187" s="231"/>
      <c r="C187" s="212"/>
      <c r="D187" s="152"/>
      <c r="E187" s="203"/>
      <c r="F187" s="152"/>
      <c r="G187" s="50"/>
      <c r="H187" s="241"/>
      <c r="I187" s="120"/>
      <c r="J187" s="120"/>
      <c r="K187" s="120"/>
      <c r="L187" s="120"/>
      <c r="M187" s="120"/>
      <c r="N187" s="120"/>
    </row>
    <row r="188" spans="1:14" ht="24.95" customHeight="1" x14ac:dyDescent="0.2">
      <c r="A188" s="16">
        <v>183</v>
      </c>
      <c r="B188" s="231"/>
      <c r="C188" s="212"/>
      <c r="D188" s="152"/>
      <c r="E188" s="203"/>
      <c r="F188" s="152"/>
      <c r="G188" s="50"/>
      <c r="H188" s="241"/>
      <c r="I188" s="120"/>
      <c r="J188" s="120"/>
      <c r="K188" s="120"/>
      <c r="L188" s="120"/>
      <c r="M188" s="120"/>
      <c r="N188" s="120"/>
    </row>
    <row r="189" spans="1:14" ht="24.95" customHeight="1" x14ac:dyDescent="0.2">
      <c r="A189" s="16">
        <v>184</v>
      </c>
      <c r="B189" s="231"/>
      <c r="C189" s="212"/>
      <c r="D189" s="152"/>
      <c r="E189" s="203"/>
      <c r="F189" s="152"/>
      <c r="G189" s="50"/>
      <c r="H189" s="241"/>
      <c r="I189" s="120"/>
      <c r="J189" s="120"/>
      <c r="K189" s="120"/>
      <c r="L189" s="120"/>
      <c r="M189" s="120"/>
      <c r="N189" s="120"/>
    </row>
    <row r="190" spans="1:14" ht="24.95" customHeight="1" x14ac:dyDescent="0.2">
      <c r="A190" s="16">
        <v>185</v>
      </c>
      <c r="B190" s="231"/>
      <c r="C190" s="212"/>
      <c r="D190" s="152"/>
      <c r="E190" s="203"/>
      <c r="F190" s="152"/>
      <c r="G190" s="50"/>
      <c r="H190" s="241"/>
      <c r="I190" s="120"/>
      <c r="J190" s="120"/>
      <c r="K190" s="120"/>
      <c r="L190" s="120"/>
      <c r="M190" s="120"/>
      <c r="N190" s="120"/>
    </row>
    <row r="191" spans="1:14" ht="24.95" customHeight="1" x14ac:dyDescent="0.2">
      <c r="A191" s="16">
        <v>186</v>
      </c>
      <c r="B191" s="231"/>
      <c r="C191" s="212"/>
      <c r="D191" s="152"/>
      <c r="E191" s="203"/>
      <c r="F191" s="152"/>
      <c r="G191" s="50"/>
      <c r="H191" s="241"/>
      <c r="I191" s="120"/>
      <c r="J191" s="120"/>
      <c r="K191" s="120"/>
      <c r="L191" s="120"/>
      <c r="M191" s="120"/>
      <c r="N191" s="120"/>
    </row>
    <row r="192" spans="1:14" ht="24.95" customHeight="1" x14ac:dyDescent="0.2">
      <c r="A192" s="16">
        <v>187</v>
      </c>
      <c r="B192" s="231"/>
      <c r="C192" s="212"/>
      <c r="D192" s="152"/>
      <c r="E192" s="203"/>
      <c r="F192" s="152"/>
      <c r="G192" s="50"/>
      <c r="H192" s="241"/>
      <c r="I192" s="120"/>
      <c r="J192" s="120"/>
      <c r="K192" s="120"/>
      <c r="L192" s="120"/>
      <c r="M192" s="120"/>
      <c r="N192" s="120"/>
    </row>
    <row r="193" spans="1:14" ht="24.95" customHeight="1" x14ac:dyDescent="0.2">
      <c r="A193" s="16">
        <v>188</v>
      </c>
      <c r="B193" s="231"/>
      <c r="C193" s="212"/>
      <c r="D193" s="152"/>
      <c r="E193" s="203"/>
      <c r="F193" s="152"/>
      <c r="G193" s="50"/>
      <c r="H193" s="241"/>
      <c r="I193" s="120"/>
      <c r="J193" s="120"/>
      <c r="K193" s="120"/>
      <c r="L193" s="120"/>
      <c r="M193" s="120"/>
      <c r="N193" s="120"/>
    </row>
    <row r="194" spans="1:14" ht="24.95" customHeight="1" x14ac:dyDescent="0.2">
      <c r="A194" s="16">
        <v>189</v>
      </c>
      <c r="B194" s="231"/>
      <c r="C194" s="212"/>
      <c r="D194" s="152"/>
      <c r="E194" s="203"/>
      <c r="F194" s="152"/>
      <c r="G194" s="50"/>
      <c r="H194" s="241"/>
      <c r="I194" s="120"/>
      <c r="J194" s="120"/>
      <c r="K194" s="120"/>
      <c r="L194" s="120"/>
      <c r="M194" s="120"/>
      <c r="N194" s="120"/>
    </row>
    <row r="195" spans="1:14" ht="24.95" customHeight="1" x14ac:dyDescent="0.2">
      <c r="A195" s="16">
        <v>190</v>
      </c>
      <c r="B195" s="231"/>
      <c r="C195" s="212"/>
      <c r="D195" s="152"/>
      <c r="E195" s="203"/>
      <c r="F195" s="152"/>
      <c r="G195" s="50"/>
      <c r="H195" s="241"/>
      <c r="I195" s="120"/>
      <c r="J195" s="120"/>
      <c r="K195" s="120"/>
      <c r="L195" s="120"/>
      <c r="M195" s="120"/>
      <c r="N195" s="120"/>
    </row>
    <row r="196" spans="1:14" ht="24.95" customHeight="1" x14ac:dyDescent="0.2">
      <c r="A196" s="16">
        <v>191</v>
      </c>
      <c r="B196" s="231"/>
      <c r="C196" s="212"/>
      <c r="D196" s="152"/>
      <c r="E196" s="203"/>
      <c r="F196" s="152"/>
      <c r="G196" s="50"/>
      <c r="H196" s="241"/>
      <c r="I196" s="120"/>
      <c r="J196" s="120"/>
      <c r="K196" s="120"/>
      <c r="L196" s="120"/>
      <c r="M196" s="120"/>
      <c r="N196" s="120"/>
    </row>
    <row r="197" spans="1:14" ht="24.95" customHeight="1" x14ac:dyDescent="0.2">
      <c r="A197" s="16">
        <v>192</v>
      </c>
      <c r="B197" s="231"/>
      <c r="C197" s="212"/>
      <c r="D197" s="152"/>
      <c r="E197" s="203" t="str">
        <f t="shared" si="3"/>
        <v/>
      </c>
      <c r="F197" s="152"/>
      <c r="G197" s="50"/>
      <c r="H197" s="241"/>
      <c r="I197" s="120"/>
      <c r="J197" s="120"/>
      <c r="K197" s="120"/>
      <c r="L197" s="120"/>
      <c r="M197" s="120"/>
      <c r="N197" s="120"/>
    </row>
    <row r="198" spans="1:14" ht="24.95" customHeight="1" x14ac:dyDescent="0.2">
      <c r="A198" s="16">
        <v>193</v>
      </c>
      <c r="B198" s="231"/>
      <c r="C198" s="212"/>
      <c r="D198" s="152"/>
      <c r="E198" s="203" t="str">
        <f t="shared" si="3"/>
        <v/>
      </c>
      <c r="F198" s="152"/>
      <c r="G198" s="50"/>
      <c r="H198" s="241"/>
      <c r="I198" s="120"/>
      <c r="J198" s="120"/>
      <c r="K198" s="120"/>
      <c r="L198" s="120"/>
      <c r="M198" s="120"/>
      <c r="N198" s="120"/>
    </row>
    <row r="199" spans="1:14" ht="24.95" customHeight="1" x14ac:dyDescent="0.2">
      <c r="A199" s="16">
        <v>194</v>
      </c>
      <c r="B199" s="231"/>
      <c r="C199" s="212"/>
      <c r="D199" s="152"/>
      <c r="E199" s="203" t="str">
        <f t="shared" si="3"/>
        <v/>
      </c>
      <c r="F199" s="152"/>
      <c r="G199" s="50"/>
      <c r="H199" s="241"/>
      <c r="I199" s="120"/>
      <c r="J199" s="120"/>
      <c r="K199" s="120"/>
      <c r="L199" s="120"/>
      <c r="M199" s="120"/>
      <c r="N199" s="120"/>
    </row>
    <row r="200" spans="1:14" ht="24.95" customHeight="1" x14ac:dyDescent="0.2">
      <c r="A200" s="16">
        <v>195</v>
      </c>
      <c r="B200" s="231"/>
      <c r="C200" s="212"/>
      <c r="D200" s="152"/>
      <c r="E200" s="203" t="str">
        <f t="shared" si="3"/>
        <v/>
      </c>
      <c r="F200" s="152"/>
      <c r="G200" s="50"/>
      <c r="H200" s="241"/>
      <c r="I200" s="120"/>
      <c r="J200" s="120"/>
      <c r="K200" s="120"/>
      <c r="L200" s="120"/>
      <c r="M200" s="120"/>
      <c r="N200" s="120"/>
    </row>
    <row r="201" spans="1:14" ht="24.95" customHeight="1" x14ac:dyDescent="0.2">
      <c r="A201" s="16">
        <v>196</v>
      </c>
      <c r="B201" s="231"/>
      <c r="C201" s="212"/>
      <c r="D201" s="152"/>
      <c r="E201" s="203" t="str">
        <f t="shared" si="3"/>
        <v/>
      </c>
      <c r="F201" s="152"/>
      <c r="G201" s="50"/>
      <c r="H201" s="241"/>
      <c r="I201" s="120"/>
      <c r="J201" s="120"/>
      <c r="K201" s="120"/>
      <c r="L201" s="120"/>
      <c r="M201" s="120"/>
      <c r="N201" s="120"/>
    </row>
    <row r="202" spans="1:14" ht="24.95" customHeight="1" x14ac:dyDescent="0.2">
      <c r="A202" s="16">
        <v>197</v>
      </c>
      <c r="B202" s="231"/>
      <c r="C202" s="212"/>
      <c r="D202" s="152"/>
      <c r="E202" s="203" t="str">
        <f t="shared" si="3"/>
        <v/>
      </c>
      <c r="F202" s="152"/>
      <c r="G202" s="50"/>
      <c r="H202" s="241"/>
      <c r="I202" s="120"/>
      <c r="J202" s="120"/>
      <c r="K202" s="120"/>
      <c r="L202" s="120"/>
      <c r="M202" s="120"/>
      <c r="N202" s="120"/>
    </row>
    <row r="203" spans="1:14" ht="24.95" customHeight="1" x14ac:dyDescent="0.2">
      <c r="A203" s="16">
        <v>198</v>
      </c>
      <c r="B203" s="231"/>
      <c r="C203" s="212"/>
      <c r="D203" s="152"/>
      <c r="E203" s="203" t="str">
        <f t="shared" si="3"/>
        <v/>
      </c>
      <c r="F203" s="152"/>
      <c r="G203" s="50"/>
      <c r="H203" s="241"/>
      <c r="I203" s="120"/>
      <c r="J203" s="120"/>
      <c r="K203" s="120"/>
      <c r="L203" s="120"/>
      <c r="M203" s="120"/>
      <c r="N203" s="120"/>
    </row>
    <row r="204" spans="1:14" ht="24.95" customHeight="1" x14ac:dyDescent="0.2">
      <c r="A204" s="16">
        <v>199</v>
      </c>
      <c r="B204" s="231"/>
      <c r="C204" s="212"/>
      <c r="D204" s="152"/>
      <c r="E204" s="203" t="str">
        <f t="shared" si="3"/>
        <v/>
      </c>
      <c r="F204" s="152"/>
      <c r="G204" s="50"/>
      <c r="H204" s="241"/>
      <c r="I204" s="120"/>
      <c r="J204" s="120"/>
      <c r="K204" s="120"/>
      <c r="L204" s="120"/>
      <c r="M204" s="120"/>
      <c r="N204" s="120"/>
    </row>
    <row r="205" spans="1:14" ht="24.95" customHeight="1" thickBot="1" x14ac:dyDescent="0.25">
      <c r="A205" s="16">
        <v>200</v>
      </c>
      <c r="B205" s="233"/>
      <c r="C205" s="201"/>
      <c r="D205" s="201"/>
      <c r="E205" s="205" t="str">
        <f t="shared" si="3"/>
        <v/>
      </c>
      <c r="F205" s="201"/>
      <c r="G205" s="53"/>
      <c r="H205" s="244"/>
      <c r="I205" s="120"/>
      <c r="J205" s="120"/>
      <c r="K205" s="120"/>
      <c r="L205" s="120"/>
      <c r="M205" s="120"/>
      <c r="N205" s="120"/>
    </row>
  </sheetData>
  <sheetProtection sheet="1" objects="1" scenarios="1" insertRows="0"/>
  <mergeCells count="6">
    <mergeCell ref="A1:H1"/>
    <mergeCell ref="A2:B2"/>
    <mergeCell ref="A3:B3"/>
    <mergeCell ref="A4:B4"/>
    <mergeCell ref="D2:G2"/>
    <mergeCell ref="D3:G4"/>
  </mergeCells>
  <dataValidations count="2">
    <dataValidation type="list" allowBlank="1" showInputMessage="1" showErrorMessage="1" promptTitle="Compliance Code" prompt="1 - Compliant (service complete)_x000a_2- Not Compliant (service complete)_x000a_3 - No service provided_x000a_4 - Service incomplete_x000a_5 - Can't determine if service is indicated_x000a_6 - Patient refused/declined service_x000a_" sqref="G6:G205">
      <formula1>"1,2,3,4,5,6"</formula1>
    </dataValidation>
    <dataValidation type="date" allowBlank="1" showInputMessage="1" showErrorMessage="1" errorTitle="Error" error="Data must be between 10/1/2014 and 9/30/2015_x000a_" promptTitle="Date of Diagnosis" prompt="Please use the following format mm/dd/yyyy" sqref="D6:D205">
      <formula1>41913</formula1>
      <formula2>42277</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P205"/>
  <sheetViews>
    <sheetView zoomScaleNormal="150" workbookViewId="0">
      <selection activeCell="C2" sqref="C2"/>
    </sheetView>
  </sheetViews>
  <sheetFormatPr defaultRowHeight="12.75" x14ac:dyDescent="0.2"/>
  <cols>
    <col min="2" max="2" width="17" style="234" customWidth="1"/>
    <col min="3" max="3" width="14.85546875" customWidth="1"/>
    <col min="4" max="4" width="10.42578125" customWidth="1"/>
    <col min="5" max="5" width="13" customWidth="1"/>
    <col min="6" max="6" width="12.5703125" customWidth="1"/>
    <col min="7" max="7" width="12.5703125" style="195" customWidth="1"/>
    <col min="8" max="8" width="62.42578125" style="9" customWidth="1"/>
  </cols>
  <sheetData>
    <row r="1" spans="1:16" ht="25.5" customHeight="1" thickBot="1" x14ac:dyDescent="0.25">
      <c r="A1" s="305" t="s">
        <v>274</v>
      </c>
      <c r="B1" s="306"/>
      <c r="C1" s="306"/>
      <c r="D1" s="307"/>
      <c r="E1" s="316"/>
      <c r="F1" s="316"/>
      <c r="G1" s="316"/>
      <c r="H1" s="308"/>
      <c r="I1" s="119"/>
      <c r="J1" s="119"/>
      <c r="K1" s="120"/>
      <c r="L1" s="120"/>
      <c r="M1" s="120"/>
      <c r="N1" s="120"/>
      <c r="O1" s="120"/>
      <c r="P1" s="120"/>
    </row>
    <row r="2" spans="1:16" ht="24.95" customHeight="1" thickBot="1" x14ac:dyDescent="0.25">
      <c r="A2" s="309" t="s">
        <v>5</v>
      </c>
      <c r="B2" s="309"/>
      <c r="C2" s="54"/>
      <c r="D2" s="185"/>
      <c r="E2" s="186"/>
      <c r="F2" s="186"/>
      <c r="G2" s="188"/>
      <c r="H2" s="237" t="s">
        <v>175</v>
      </c>
      <c r="I2" s="120"/>
      <c r="J2" s="120"/>
      <c r="K2" s="120"/>
      <c r="L2" s="120"/>
      <c r="M2" s="120"/>
      <c r="N2" s="120"/>
      <c r="O2" s="120"/>
      <c r="P2" s="120"/>
    </row>
    <row r="3" spans="1:16" ht="24.95" customHeight="1" thickBot="1" x14ac:dyDescent="0.25">
      <c r="A3" s="309" t="s">
        <v>7</v>
      </c>
      <c r="B3" s="309"/>
      <c r="C3" s="47">
        <f>COUNTA(B6:B205)-H3</f>
        <v>0</v>
      </c>
      <c r="D3" s="3"/>
      <c r="E3" s="4"/>
      <c r="F3" s="4"/>
      <c r="G3" s="189"/>
      <c r="H3" s="245">
        <f>COUNTIF(G6:G205, 7)</f>
        <v>0</v>
      </c>
      <c r="I3" s="120"/>
      <c r="J3" s="120"/>
      <c r="K3" s="120"/>
      <c r="L3" s="120"/>
      <c r="M3" s="120"/>
      <c r="N3" s="120"/>
      <c r="O3" s="120"/>
      <c r="P3" s="120"/>
    </row>
    <row r="4" spans="1:16" ht="24.95" customHeight="1" thickBot="1" x14ac:dyDescent="0.25">
      <c r="A4" s="304" t="s">
        <v>6</v>
      </c>
      <c r="B4" s="304"/>
      <c r="C4" s="48">
        <f>COUNTIF(G6:G205, 1)</f>
        <v>0</v>
      </c>
      <c r="D4" s="5"/>
      <c r="E4" s="6"/>
      <c r="F4" s="6"/>
      <c r="G4" s="190"/>
      <c r="H4" s="246"/>
      <c r="I4" s="120"/>
      <c r="J4" s="120"/>
      <c r="K4" s="120"/>
      <c r="L4" s="120"/>
      <c r="M4" s="120"/>
      <c r="N4" s="120"/>
      <c r="O4" s="120"/>
      <c r="P4" s="120"/>
    </row>
    <row r="5" spans="1:16" ht="51.75" thickBot="1" x14ac:dyDescent="0.25">
      <c r="A5" s="12" t="s">
        <v>4</v>
      </c>
      <c r="B5" s="228" t="s">
        <v>0</v>
      </c>
      <c r="C5" s="13" t="s">
        <v>1</v>
      </c>
      <c r="D5" s="13" t="s">
        <v>237</v>
      </c>
      <c r="E5" s="21" t="s">
        <v>238</v>
      </c>
      <c r="F5" s="21" t="s">
        <v>239</v>
      </c>
      <c r="G5" s="21" t="s">
        <v>20</v>
      </c>
      <c r="H5" s="15" t="s">
        <v>3</v>
      </c>
      <c r="I5" s="121"/>
      <c r="J5" s="121"/>
      <c r="K5" s="120"/>
      <c r="L5" s="120"/>
      <c r="M5" s="120"/>
      <c r="N5" s="120"/>
      <c r="O5" s="120"/>
      <c r="P5" s="120"/>
    </row>
    <row r="6" spans="1:16" ht="24.95" customHeight="1" x14ac:dyDescent="0.2">
      <c r="A6" s="16">
        <v>1</v>
      </c>
      <c r="B6" s="230"/>
      <c r="C6" s="152"/>
      <c r="D6" s="152"/>
      <c r="E6" s="50"/>
      <c r="F6" s="216"/>
      <c r="G6" s="187"/>
      <c r="H6" s="240"/>
      <c r="I6" s="120"/>
      <c r="J6" s="120"/>
      <c r="K6" s="120"/>
      <c r="L6" s="120"/>
      <c r="M6" s="120"/>
      <c r="N6" s="120"/>
      <c r="O6" s="120"/>
      <c r="P6" s="120"/>
    </row>
    <row r="7" spans="1:16" ht="24.95" customHeight="1" x14ac:dyDescent="0.2">
      <c r="A7" s="17">
        <f t="shared" ref="A7:A70" si="0">1+A6</f>
        <v>2</v>
      </c>
      <c r="B7" s="230"/>
      <c r="C7" s="212"/>
      <c r="D7" s="212"/>
      <c r="E7" s="50"/>
      <c r="F7" s="216"/>
      <c r="G7" s="267"/>
      <c r="H7" s="241"/>
      <c r="I7" s="120"/>
      <c r="J7" s="120"/>
      <c r="K7" s="120"/>
      <c r="L7" s="120"/>
      <c r="M7" s="120"/>
      <c r="N7" s="120"/>
      <c r="O7" s="120"/>
      <c r="P7" s="120"/>
    </row>
    <row r="8" spans="1:16" ht="24.95" customHeight="1" x14ac:dyDescent="0.2">
      <c r="A8" s="17">
        <f t="shared" si="0"/>
        <v>3</v>
      </c>
      <c r="B8" s="230"/>
      <c r="C8" s="212"/>
      <c r="D8" s="212"/>
      <c r="E8" s="50"/>
      <c r="F8" s="152"/>
      <c r="G8" s="187"/>
      <c r="H8" s="241"/>
      <c r="I8" s="120"/>
      <c r="J8" s="120"/>
      <c r="K8" s="120"/>
      <c r="L8" s="120"/>
      <c r="M8" s="120"/>
      <c r="N8" s="120"/>
      <c r="O8" s="120"/>
      <c r="P8" s="120"/>
    </row>
    <row r="9" spans="1:16" ht="24.95" customHeight="1" x14ac:dyDescent="0.2">
      <c r="A9" s="17">
        <f t="shared" si="0"/>
        <v>4</v>
      </c>
      <c r="B9" s="230"/>
      <c r="C9" s="212"/>
      <c r="D9" s="212"/>
      <c r="E9" s="109"/>
      <c r="F9" s="152"/>
      <c r="G9" s="187"/>
      <c r="H9" s="241"/>
      <c r="I9" s="120"/>
      <c r="J9" s="120"/>
      <c r="K9" s="120"/>
      <c r="L9" s="120"/>
      <c r="M9" s="120"/>
      <c r="N9" s="120"/>
      <c r="O9" s="120"/>
      <c r="P9" s="120"/>
    </row>
    <row r="10" spans="1:16" ht="24.95" customHeight="1" x14ac:dyDescent="0.2">
      <c r="A10" s="17">
        <f t="shared" si="0"/>
        <v>5</v>
      </c>
      <c r="B10" s="230"/>
      <c r="C10" s="212"/>
      <c r="D10" s="212"/>
      <c r="E10" s="50"/>
      <c r="F10" s="152"/>
      <c r="G10" s="187"/>
      <c r="H10" s="241"/>
      <c r="I10" s="120"/>
      <c r="J10" s="120"/>
      <c r="K10" s="120"/>
      <c r="L10" s="120"/>
      <c r="M10" s="120"/>
      <c r="N10" s="120"/>
      <c r="O10" s="120"/>
      <c r="P10" s="120"/>
    </row>
    <row r="11" spans="1:16" ht="24.95" customHeight="1" x14ac:dyDescent="0.2">
      <c r="A11" s="17">
        <f t="shared" si="0"/>
        <v>6</v>
      </c>
      <c r="B11" s="230"/>
      <c r="C11" s="212"/>
      <c r="D11" s="212"/>
      <c r="E11" s="50"/>
      <c r="F11" s="152"/>
      <c r="G11" s="187"/>
      <c r="H11" s="241"/>
      <c r="I11" s="120"/>
      <c r="J11" s="120"/>
      <c r="K11" s="120"/>
      <c r="L11" s="120"/>
      <c r="M11" s="120"/>
      <c r="N11" s="120"/>
      <c r="O11" s="120"/>
      <c r="P11" s="120"/>
    </row>
    <row r="12" spans="1:16" ht="24.95" customHeight="1" x14ac:dyDescent="0.2">
      <c r="A12" s="17">
        <f t="shared" si="0"/>
        <v>7</v>
      </c>
      <c r="B12" s="230"/>
      <c r="C12" s="212"/>
      <c r="D12" s="212"/>
      <c r="E12" s="50"/>
      <c r="F12" s="152"/>
      <c r="G12" s="187"/>
      <c r="H12" s="241"/>
      <c r="I12" s="120"/>
      <c r="J12" s="120"/>
      <c r="K12" s="120"/>
      <c r="L12" s="120"/>
      <c r="M12" s="120"/>
      <c r="N12" s="120"/>
      <c r="O12" s="120"/>
      <c r="P12" s="120"/>
    </row>
    <row r="13" spans="1:16" ht="24.95" customHeight="1" x14ac:dyDescent="0.2">
      <c r="A13" s="17">
        <f t="shared" si="0"/>
        <v>8</v>
      </c>
      <c r="B13" s="230"/>
      <c r="C13" s="212"/>
      <c r="D13" s="212"/>
      <c r="E13" s="50"/>
      <c r="F13" s="152"/>
      <c r="G13" s="187"/>
      <c r="H13" s="241"/>
      <c r="I13" s="120"/>
      <c r="J13" s="120"/>
      <c r="K13" s="120"/>
      <c r="L13" s="120"/>
      <c r="M13" s="120"/>
      <c r="N13" s="120"/>
      <c r="O13" s="120"/>
      <c r="P13" s="120"/>
    </row>
    <row r="14" spans="1:16" ht="24.95" customHeight="1" x14ac:dyDescent="0.2">
      <c r="A14" s="17">
        <f t="shared" si="0"/>
        <v>9</v>
      </c>
      <c r="B14" s="230"/>
      <c r="C14" s="212"/>
      <c r="D14" s="212"/>
      <c r="E14" s="50"/>
      <c r="F14" s="152"/>
      <c r="G14" s="187"/>
      <c r="H14" s="241"/>
      <c r="I14" s="120"/>
      <c r="J14" s="120"/>
      <c r="K14" s="120"/>
      <c r="L14" s="120"/>
      <c r="M14" s="120"/>
      <c r="N14" s="120"/>
      <c r="O14" s="120"/>
      <c r="P14" s="120"/>
    </row>
    <row r="15" spans="1:16" ht="24.95" customHeight="1" x14ac:dyDescent="0.2">
      <c r="A15" s="17">
        <f t="shared" si="0"/>
        <v>10</v>
      </c>
      <c r="B15" s="230"/>
      <c r="C15" s="212"/>
      <c r="D15" s="212"/>
      <c r="E15" s="50"/>
      <c r="F15" s="152"/>
      <c r="G15" s="187"/>
      <c r="H15" s="241"/>
      <c r="I15" s="120"/>
      <c r="J15" s="120"/>
      <c r="K15" s="120"/>
      <c r="L15" s="120"/>
      <c r="M15" s="120"/>
      <c r="N15" s="120"/>
      <c r="O15" s="120"/>
      <c r="P15" s="120"/>
    </row>
    <row r="16" spans="1:16" ht="24.95" customHeight="1" x14ac:dyDescent="0.2">
      <c r="A16" s="17">
        <f t="shared" si="0"/>
        <v>11</v>
      </c>
      <c r="B16" s="230"/>
      <c r="C16" s="212"/>
      <c r="D16" s="212"/>
      <c r="E16" s="50"/>
      <c r="F16" s="152"/>
      <c r="G16" s="187"/>
      <c r="H16" s="241"/>
      <c r="I16" s="120"/>
      <c r="J16" s="120"/>
      <c r="K16" s="120"/>
      <c r="L16" s="120"/>
      <c r="M16" s="120"/>
      <c r="N16" s="120"/>
      <c r="O16" s="120"/>
      <c r="P16" s="120"/>
    </row>
    <row r="17" spans="1:16" ht="24.95" customHeight="1" x14ac:dyDescent="0.2">
      <c r="A17" s="17">
        <f t="shared" si="0"/>
        <v>12</v>
      </c>
      <c r="B17" s="230"/>
      <c r="C17" s="212"/>
      <c r="D17" s="212"/>
      <c r="E17" s="50"/>
      <c r="F17" s="152"/>
      <c r="G17" s="187"/>
      <c r="H17" s="241"/>
      <c r="I17" s="120"/>
      <c r="J17" s="120"/>
      <c r="K17" s="120"/>
      <c r="L17" s="120"/>
      <c r="M17" s="120"/>
      <c r="N17" s="120"/>
      <c r="O17" s="120"/>
      <c r="P17" s="120"/>
    </row>
    <row r="18" spans="1:16" ht="24.95" customHeight="1" x14ac:dyDescent="0.2">
      <c r="A18" s="17">
        <f t="shared" si="0"/>
        <v>13</v>
      </c>
      <c r="B18" s="230"/>
      <c r="C18" s="212"/>
      <c r="D18" s="212"/>
      <c r="E18" s="50"/>
      <c r="F18" s="152"/>
      <c r="G18" s="187"/>
      <c r="H18" s="241"/>
      <c r="I18" s="120"/>
      <c r="J18" s="120"/>
      <c r="K18" s="120"/>
      <c r="L18" s="120"/>
      <c r="M18" s="120"/>
      <c r="N18" s="120"/>
      <c r="O18" s="120"/>
      <c r="P18" s="120"/>
    </row>
    <row r="19" spans="1:16" ht="24.95" customHeight="1" x14ac:dyDescent="0.2">
      <c r="A19" s="17">
        <f t="shared" si="0"/>
        <v>14</v>
      </c>
      <c r="B19" s="230"/>
      <c r="C19" s="212"/>
      <c r="D19" s="212"/>
      <c r="E19" s="50"/>
      <c r="F19" s="152"/>
      <c r="G19" s="187"/>
      <c r="H19" s="241"/>
      <c r="I19" s="120"/>
      <c r="J19" s="120"/>
      <c r="K19" s="120"/>
      <c r="L19" s="120"/>
      <c r="M19" s="120"/>
      <c r="N19" s="120"/>
      <c r="O19" s="120"/>
      <c r="P19" s="120"/>
    </row>
    <row r="20" spans="1:16" ht="24.95" customHeight="1" x14ac:dyDescent="0.2">
      <c r="A20" s="17">
        <f t="shared" si="0"/>
        <v>15</v>
      </c>
      <c r="B20" s="230"/>
      <c r="C20" s="212"/>
      <c r="D20" s="212"/>
      <c r="E20" s="50"/>
      <c r="F20" s="152"/>
      <c r="G20" s="187"/>
      <c r="H20" s="241"/>
      <c r="I20" s="120"/>
      <c r="J20" s="120"/>
      <c r="K20" s="120"/>
      <c r="L20" s="120"/>
      <c r="M20" s="120"/>
      <c r="N20" s="120"/>
      <c r="O20" s="120"/>
      <c r="P20" s="120"/>
    </row>
    <row r="21" spans="1:16" ht="24.95" customHeight="1" x14ac:dyDescent="0.2">
      <c r="A21" s="17">
        <f t="shared" si="0"/>
        <v>16</v>
      </c>
      <c r="B21" s="230"/>
      <c r="C21" s="212"/>
      <c r="D21" s="212"/>
      <c r="E21" s="50"/>
      <c r="F21" s="152"/>
      <c r="G21" s="187"/>
      <c r="H21" s="241"/>
      <c r="I21" s="120"/>
      <c r="J21" s="120"/>
      <c r="K21" s="120"/>
      <c r="L21" s="120"/>
      <c r="M21" s="120"/>
      <c r="N21" s="120"/>
      <c r="O21" s="120"/>
      <c r="P21" s="120"/>
    </row>
    <row r="22" spans="1:16" ht="24.95" customHeight="1" x14ac:dyDescent="0.2">
      <c r="A22" s="17">
        <f t="shared" si="0"/>
        <v>17</v>
      </c>
      <c r="B22" s="230"/>
      <c r="C22" s="212"/>
      <c r="D22" s="212"/>
      <c r="E22" s="50"/>
      <c r="F22" s="152"/>
      <c r="G22" s="187"/>
      <c r="H22" s="241"/>
      <c r="I22" s="120"/>
      <c r="J22" s="120"/>
      <c r="K22" s="120"/>
      <c r="L22" s="120"/>
      <c r="M22" s="120"/>
      <c r="N22" s="120"/>
      <c r="O22" s="120"/>
      <c r="P22" s="120"/>
    </row>
    <row r="23" spans="1:16" ht="24.95" customHeight="1" x14ac:dyDescent="0.2">
      <c r="A23" s="17">
        <f t="shared" si="0"/>
        <v>18</v>
      </c>
      <c r="B23" s="230"/>
      <c r="C23" s="212"/>
      <c r="D23" s="212"/>
      <c r="E23" s="50"/>
      <c r="F23" s="152"/>
      <c r="G23" s="187"/>
      <c r="H23" s="241"/>
      <c r="I23" s="120"/>
      <c r="J23" s="120"/>
      <c r="K23" s="120"/>
      <c r="L23" s="120"/>
      <c r="M23" s="120"/>
      <c r="N23" s="120"/>
      <c r="O23" s="120"/>
      <c r="P23" s="120"/>
    </row>
    <row r="24" spans="1:16" ht="24.95" customHeight="1" x14ac:dyDescent="0.2">
      <c r="A24" s="17">
        <f t="shared" si="0"/>
        <v>19</v>
      </c>
      <c r="B24" s="230"/>
      <c r="C24" s="212"/>
      <c r="D24" s="212"/>
      <c r="E24" s="50"/>
      <c r="F24" s="152"/>
      <c r="G24" s="187"/>
      <c r="H24" s="241"/>
      <c r="I24" s="120"/>
      <c r="J24" s="120"/>
      <c r="K24" s="120"/>
      <c r="L24" s="120"/>
      <c r="M24" s="120"/>
      <c r="N24" s="120"/>
      <c r="O24" s="120"/>
      <c r="P24" s="120"/>
    </row>
    <row r="25" spans="1:16" ht="24.95" customHeight="1" x14ac:dyDescent="0.2">
      <c r="A25" s="17">
        <f t="shared" si="0"/>
        <v>20</v>
      </c>
      <c r="B25" s="230"/>
      <c r="C25" s="212"/>
      <c r="D25" s="212"/>
      <c r="E25" s="50"/>
      <c r="F25" s="152"/>
      <c r="G25" s="187"/>
      <c r="H25" s="241"/>
      <c r="I25" s="120"/>
      <c r="J25" s="120"/>
      <c r="K25" s="120"/>
      <c r="L25" s="120"/>
      <c r="M25" s="120"/>
      <c r="N25" s="120"/>
      <c r="O25" s="120"/>
      <c r="P25" s="120"/>
    </row>
    <row r="26" spans="1:16" ht="24.95" customHeight="1" x14ac:dyDescent="0.2">
      <c r="A26" s="17">
        <f t="shared" si="0"/>
        <v>21</v>
      </c>
      <c r="B26" s="230"/>
      <c r="C26" s="212"/>
      <c r="D26" s="212"/>
      <c r="E26" s="50"/>
      <c r="F26" s="152"/>
      <c r="G26" s="187"/>
      <c r="H26" s="241"/>
      <c r="I26" s="120"/>
      <c r="J26" s="120"/>
      <c r="K26" s="120"/>
      <c r="L26" s="120"/>
      <c r="M26" s="120"/>
      <c r="N26" s="120"/>
      <c r="O26" s="120"/>
      <c r="P26" s="120"/>
    </row>
    <row r="27" spans="1:16" ht="24.95" customHeight="1" x14ac:dyDescent="0.2">
      <c r="A27" s="17">
        <f t="shared" si="0"/>
        <v>22</v>
      </c>
      <c r="B27" s="230"/>
      <c r="C27" s="212"/>
      <c r="D27" s="212"/>
      <c r="E27" s="50"/>
      <c r="F27" s="152"/>
      <c r="G27" s="187"/>
      <c r="H27" s="241"/>
      <c r="I27" s="120"/>
      <c r="J27" s="120"/>
      <c r="K27" s="120"/>
      <c r="L27" s="120"/>
      <c r="M27" s="120"/>
      <c r="N27" s="120"/>
      <c r="O27" s="120"/>
      <c r="P27" s="120"/>
    </row>
    <row r="28" spans="1:16" ht="24.95" customHeight="1" x14ac:dyDescent="0.2">
      <c r="A28" s="17">
        <f t="shared" si="0"/>
        <v>23</v>
      </c>
      <c r="B28" s="230"/>
      <c r="C28" s="212"/>
      <c r="D28" s="212"/>
      <c r="E28" s="50"/>
      <c r="F28" s="152"/>
      <c r="G28" s="187"/>
      <c r="H28" s="241"/>
      <c r="I28" s="120"/>
      <c r="J28" s="120"/>
      <c r="K28" s="120"/>
      <c r="L28" s="120"/>
      <c r="M28" s="120"/>
      <c r="N28" s="120"/>
      <c r="O28" s="120"/>
      <c r="P28" s="120"/>
    </row>
    <row r="29" spans="1:16" ht="24.95" customHeight="1" x14ac:dyDescent="0.2">
      <c r="A29" s="17">
        <f t="shared" si="0"/>
        <v>24</v>
      </c>
      <c r="B29" s="230"/>
      <c r="C29" s="212"/>
      <c r="D29" s="212"/>
      <c r="E29" s="50"/>
      <c r="F29" s="152"/>
      <c r="G29" s="187"/>
      <c r="H29" s="241"/>
      <c r="I29" s="120"/>
      <c r="J29" s="120"/>
      <c r="K29" s="120"/>
      <c r="L29" s="120"/>
      <c r="M29" s="120"/>
      <c r="N29" s="120"/>
      <c r="O29" s="120"/>
      <c r="P29" s="120"/>
    </row>
    <row r="30" spans="1:16" ht="24.95" customHeight="1" x14ac:dyDescent="0.2">
      <c r="A30" s="17">
        <f t="shared" si="0"/>
        <v>25</v>
      </c>
      <c r="B30" s="230"/>
      <c r="C30" s="212"/>
      <c r="D30" s="212"/>
      <c r="E30" s="50"/>
      <c r="F30" s="152"/>
      <c r="G30" s="187"/>
      <c r="H30" s="241"/>
      <c r="I30" s="120"/>
      <c r="J30" s="120"/>
      <c r="K30" s="120"/>
      <c r="L30" s="120"/>
      <c r="M30" s="120"/>
      <c r="N30" s="120"/>
      <c r="O30" s="120"/>
      <c r="P30" s="120"/>
    </row>
    <row r="31" spans="1:16" ht="24.95" customHeight="1" x14ac:dyDescent="0.2">
      <c r="A31" s="17">
        <f t="shared" si="0"/>
        <v>26</v>
      </c>
      <c r="B31" s="230"/>
      <c r="C31" s="212"/>
      <c r="D31" s="212"/>
      <c r="E31" s="50"/>
      <c r="F31" s="152"/>
      <c r="G31" s="187"/>
      <c r="H31" s="241"/>
      <c r="I31" s="120"/>
      <c r="J31" s="120"/>
      <c r="K31" s="120"/>
      <c r="L31" s="120"/>
      <c r="M31" s="120"/>
      <c r="N31" s="120"/>
      <c r="O31" s="120"/>
      <c r="P31" s="120"/>
    </row>
    <row r="32" spans="1:16" ht="24.95" customHeight="1" x14ac:dyDescent="0.2">
      <c r="A32" s="17">
        <f t="shared" si="0"/>
        <v>27</v>
      </c>
      <c r="B32" s="230"/>
      <c r="C32" s="212"/>
      <c r="D32" s="212"/>
      <c r="E32" s="50"/>
      <c r="F32" s="152"/>
      <c r="G32" s="187"/>
      <c r="H32" s="241"/>
      <c r="I32" s="120"/>
      <c r="J32" s="120"/>
      <c r="K32" s="120"/>
      <c r="L32" s="120"/>
      <c r="M32" s="120"/>
      <c r="N32" s="120"/>
      <c r="O32" s="120"/>
      <c r="P32" s="120"/>
    </row>
    <row r="33" spans="1:16" ht="24.95" customHeight="1" x14ac:dyDescent="0.2">
      <c r="A33" s="17">
        <f t="shared" si="0"/>
        <v>28</v>
      </c>
      <c r="B33" s="230"/>
      <c r="C33" s="212"/>
      <c r="D33" s="212"/>
      <c r="E33" s="50"/>
      <c r="F33" s="152"/>
      <c r="G33" s="187"/>
      <c r="H33" s="241"/>
      <c r="I33" s="120"/>
      <c r="J33" s="120"/>
      <c r="K33" s="120"/>
      <c r="L33" s="120"/>
      <c r="M33" s="120"/>
      <c r="N33" s="120"/>
      <c r="O33" s="120"/>
      <c r="P33" s="120"/>
    </row>
    <row r="34" spans="1:16" ht="24.95" customHeight="1" x14ac:dyDescent="0.2">
      <c r="A34" s="17">
        <f t="shared" si="0"/>
        <v>29</v>
      </c>
      <c r="B34" s="230"/>
      <c r="C34" s="212"/>
      <c r="D34" s="212"/>
      <c r="E34" s="50"/>
      <c r="F34" s="152"/>
      <c r="G34" s="187"/>
      <c r="H34" s="241"/>
      <c r="I34" s="120"/>
      <c r="J34" s="120"/>
      <c r="K34" s="120"/>
      <c r="L34" s="120"/>
      <c r="M34" s="120"/>
      <c r="N34" s="120"/>
      <c r="O34" s="120"/>
      <c r="P34" s="120"/>
    </row>
    <row r="35" spans="1:16" ht="24.95" customHeight="1" x14ac:dyDescent="0.2">
      <c r="A35" s="17">
        <f t="shared" si="0"/>
        <v>30</v>
      </c>
      <c r="B35" s="230"/>
      <c r="C35" s="212"/>
      <c r="D35" s="212"/>
      <c r="E35" s="50"/>
      <c r="F35" s="152"/>
      <c r="G35" s="187"/>
      <c r="H35" s="241"/>
      <c r="I35" s="120"/>
      <c r="J35" s="120"/>
      <c r="K35" s="120"/>
      <c r="L35" s="120"/>
      <c r="M35" s="120"/>
      <c r="N35" s="120"/>
      <c r="O35" s="120"/>
      <c r="P35" s="120"/>
    </row>
    <row r="36" spans="1:16" ht="24.95" customHeight="1" x14ac:dyDescent="0.2">
      <c r="A36" s="17">
        <f t="shared" si="0"/>
        <v>31</v>
      </c>
      <c r="B36" s="230"/>
      <c r="C36" s="212"/>
      <c r="D36" s="212"/>
      <c r="E36" s="50"/>
      <c r="F36" s="152"/>
      <c r="G36" s="187"/>
      <c r="H36" s="241"/>
      <c r="I36" s="120"/>
      <c r="J36" s="120"/>
      <c r="K36" s="120"/>
      <c r="L36" s="120"/>
      <c r="M36" s="120"/>
      <c r="N36" s="120"/>
      <c r="O36" s="120"/>
      <c r="P36" s="120"/>
    </row>
    <row r="37" spans="1:16" ht="24.95" customHeight="1" x14ac:dyDescent="0.2">
      <c r="A37" s="17">
        <f t="shared" si="0"/>
        <v>32</v>
      </c>
      <c r="B37" s="230"/>
      <c r="C37" s="212"/>
      <c r="D37" s="212"/>
      <c r="E37" s="50"/>
      <c r="F37" s="152"/>
      <c r="G37" s="187"/>
      <c r="H37" s="241"/>
      <c r="I37" s="120"/>
      <c r="J37" s="120"/>
      <c r="K37" s="120"/>
      <c r="L37" s="120"/>
      <c r="M37" s="120"/>
      <c r="N37" s="120"/>
      <c r="O37" s="120"/>
      <c r="P37" s="120"/>
    </row>
    <row r="38" spans="1:16" ht="24.95" customHeight="1" x14ac:dyDescent="0.2">
      <c r="A38" s="17">
        <f t="shared" si="0"/>
        <v>33</v>
      </c>
      <c r="B38" s="230"/>
      <c r="C38" s="212"/>
      <c r="D38" s="212"/>
      <c r="E38" s="50"/>
      <c r="F38" s="152"/>
      <c r="G38" s="187"/>
      <c r="H38" s="241"/>
      <c r="I38" s="120"/>
      <c r="J38" s="120"/>
      <c r="K38" s="120"/>
      <c r="L38" s="120"/>
      <c r="M38" s="120"/>
      <c r="N38" s="120"/>
      <c r="O38" s="120"/>
      <c r="P38" s="120"/>
    </row>
    <row r="39" spans="1:16" ht="24.95" customHeight="1" x14ac:dyDescent="0.2">
      <c r="A39" s="17">
        <f t="shared" si="0"/>
        <v>34</v>
      </c>
      <c r="B39" s="230"/>
      <c r="C39" s="212"/>
      <c r="D39" s="212"/>
      <c r="E39" s="50"/>
      <c r="F39" s="152"/>
      <c r="G39" s="187"/>
      <c r="H39" s="241"/>
      <c r="I39" s="120"/>
      <c r="J39" s="120"/>
      <c r="K39" s="120"/>
      <c r="L39" s="120"/>
      <c r="M39" s="120"/>
      <c r="N39" s="120"/>
      <c r="O39" s="120"/>
      <c r="P39" s="120"/>
    </row>
    <row r="40" spans="1:16" ht="24.95" customHeight="1" x14ac:dyDescent="0.2">
      <c r="A40" s="17">
        <f t="shared" si="0"/>
        <v>35</v>
      </c>
      <c r="B40" s="230"/>
      <c r="C40" s="212"/>
      <c r="D40" s="212"/>
      <c r="E40" s="50"/>
      <c r="F40" s="152"/>
      <c r="G40" s="187"/>
      <c r="H40" s="241"/>
      <c r="I40" s="120"/>
      <c r="J40" s="120"/>
      <c r="K40" s="120"/>
      <c r="L40" s="120"/>
      <c r="M40" s="120"/>
      <c r="N40" s="120"/>
      <c r="O40" s="120"/>
      <c r="P40" s="120"/>
    </row>
    <row r="41" spans="1:16" ht="24.95" customHeight="1" x14ac:dyDescent="0.2">
      <c r="A41" s="17">
        <f t="shared" si="0"/>
        <v>36</v>
      </c>
      <c r="B41" s="230"/>
      <c r="C41" s="212"/>
      <c r="D41" s="212"/>
      <c r="E41" s="50"/>
      <c r="F41" s="152"/>
      <c r="G41" s="187"/>
      <c r="H41" s="241"/>
      <c r="I41" s="120"/>
      <c r="J41" s="120"/>
      <c r="K41" s="120"/>
      <c r="L41" s="120"/>
      <c r="M41" s="120"/>
      <c r="N41" s="120"/>
      <c r="O41" s="120"/>
      <c r="P41" s="120"/>
    </row>
    <row r="42" spans="1:16" ht="24.95" customHeight="1" x14ac:dyDescent="0.2">
      <c r="A42" s="17">
        <f t="shared" si="0"/>
        <v>37</v>
      </c>
      <c r="B42" s="230"/>
      <c r="C42" s="212"/>
      <c r="D42" s="212"/>
      <c r="E42" s="50"/>
      <c r="F42" s="152"/>
      <c r="G42" s="187"/>
      <c r="H42" s="241"/>
      <c r="I42" s="120"/>
      <c r="J42" s="120"/>
      <c r="K42" s="120"/>
      <c r="L42" s="120"/>
      <c r="M42" s="120"/>
      <c r="N42" s="120"/>
      <c r="O42" s="120"/>
      <c r="P42" s="120"/>
    </row>
    <row r="43" spans="1:16" ht="24.95" customHeight="1" x14ac:dyDescent="0.2">
      <c r="A43" s="17">
        <f t="shared" si="0"/>
        <v>38</v>
      </c>
      <c r="B43" s="230"/>
      <c r="C43" s="212"/>
      <c r="D43" s="212"/>
      <c r="E43" s="50"/>
      <c r="F43" s="152"/>
      <c r="G43" s="187"/>
      <c r="H43" s="241"/>
      <c r="I43" s="120"/>
      <c r="J43" s="120"/>
      <c r="K43" s="120"/>
      <c r="L43" s="120"/>
      <c r="M43" s="120"/>
      <c r="N43" s="120"/>
      <c r="O43" s="120"/>
      <c r="P43" s="120"/>
    </row>
    <row r="44" spans="1:16" ht="24.95" customHeight="1" x14ac:dyDescent="0.2">
      <c r="A44" s="17">
        <f t="shared" si="0"/>
        <v>39</v>
      </c>
      <c r="B44" s="230"/>
      <c r="C44" s="212"/>
      <c r="D44" s="212"/>
      <c r="E44" s="50"/>
      <c r="F44" s="152"/>
      <c r="G44" s="187"/>
      <c r="H44" s="241"/>
      <c r="I44" s="120"/>
      <c r="J44" s="120"/>
      <c r="K44" s="120"/>
      <c r="L44" s="120"/>
      <c r="M44" s="120"/>
      <c r="N44" s="120"/>
      <c r="O44" s="120"/>
      <c r="P44" s="120"/>
    </row>
    <row r="45" spans="1:16" ht="24.95" customHeight="1" x14ac:dyDescent="0.2">
      <c r="A45" s="17">
        <f t="shared" si="0"/>
        <v>40</v>
      </c>
      <c r="B45" s="230"/>
      <c r="C45" s="212"/>
      <c r="D45" s="212"/>
      <c r="E45" s="50"/>
      <c r="F45" s="152"/>
      <c r="G45" s="187"/>
      <c r="H45" s="241"/>
      <c r="I45" s="120"/>
      <c r="J45" s="120"/>
      <c r="K45" s="120"/>
      <c r="L45" s="120"/>
      <c r="M45" s="120"/>
      <c r="N45" s="120"/>
      <c r="O45" s="120"/>
      <c r="P45" s="120"/>
    </row>
    <row r="46" spans="1:16" ht="24.95" customHeight="1" x14ac:dyDescent="0.2">
      <c r="A46" s="17">
        <f t="shared" si="0"/>
        <v>41</v>
      </c>
      <c r="B46" s="230"/>
      <c r="C46" s="212"/>
      <c r="D46" s="212"/>
      <c r="E46" s="50"/>
      <c r="F46" s="152"/>
      <c r="G46" s="187"/>
      <c r="H46" s="241"/>
      <c r="I46" s="120"/>
      <c r="J46" s="120"/>
      <c r="K46" s="120"/>
      <c r="L46" s="120"/>
      <c r="M46" s="120"/>
      <c r="N46" s="120"/>
      <c r="O46" s="120"/>
      <c r="P46" s="120"/>
    </row>
    <row r="47" spans="1:16" ht="24.95" customHeight="1" x14ac:dyDescent="0.2">
      <c r="A47" s="17">
        <f t="shared" si="0"/>
        <v>42</v>
      </c>
      <c r="B47" s="230"/>
      <c r="C47" s="212"/>
      <c r="D47" s="212"/>
      <c r="E47" s="50"/>
      <c r="F47" s="152"/>
      <c r="G47" s="187"/>
      <c r="H47" s="241"/>
      <c r="I47" s="120"/>
      <c r="J47" s="120"/>
      <c r="K47" s="120"/>
      <c r="L47" s="120"/>
      <c r="M47" s="120"/>
      <c r="N47" s="120"/>
      <c r="O47" s="120"/>
      <c r="P47" s="120"/>
    </row>
    <row r="48" spans="1:16" ht="24.95" customHeight="1" x14ac:dyDescent="0.2">
      <c r="A48" s="17">
        <f t="shared" si="0"/>
        <v>43</v>
      </c>
      <c r="B48" s="230"/>
      <c r="C48" s="212"/>
      <c r="D48" s="212"/>
      <c r="E48" s="50"/>
      <c r="F48" s="152"/>
      <c r="G48" s="187"/>
      <c r="H48" s="241"/>
      <c r="I48" s="120"/>
      <c r="J48" s="120"/>
      <c r="K48" s="120"/>
      <c r="L48" s="120"/>
      <c r="M48" s="120"/>
      <c r="N48" s="120"/>
      <c r="O48" s="120"/>
      <c r="P48" s="120"/>
    </row>
    <row r="49" spans="1:16" ht="24.95" customHeight="1" x14ac:dyDescent="0.2">
      <c r="A49" s="17">
        <f t="shared" si="0"/>
        <v>44</v>
      </c>
      <c r="B49" s="230"/>
      <c r="C49" s="212"/>
      <c r="D49" s="212"/>
      <c r="E49" s="50"/>
      <c r="F49" s="152"/>
      <c r="G49" s="187"/>
      <c r="H49" s="241"/>
      <c r="I49" s="120"/>
      <c r="J49" s="120"/>
      <c r="K49" s="120"/>
      <c r="L49" s="120"/>
      <c r="M49" s="120"/>
      <c r="N49" s="120"/>
      <c r="O49" s="120"/>
      <c r="P49" s="120"/>
    </row>
    <row r="50" spans="1:16" ht="24.95" customHeight="1" x14ac:dyDescent="0.2">
      <c r="A50" s="17">
        <f t="shared" si="0"/>
        <v>45</v>
      </c>
      <c r="B50" s="230"/>
      <c r="C50" s="212"/>
      <c r="D50" s="212"/>
      <c r="E50" s="50"/>
      <c r="F50" s="152"/>
      <c r="G50" s="187"/>
      <c r="H50" s="241"/>
      <c r="I50" s="120"/>
      <c r="J50" s="120"/>
      <c r="K50" s="120"/>
      <c r="L50" s="120"/>
      <c r="M50" s="120"/>
      <c r="N50" s="120"/>
      <c r="O50" s="120"/>
      <c r="P50" s="120"/>
    </row>
    <row r="51" spans="1:16" ht="24.95" customHeight="1" x14ac:dyDescent="0.2">
      <c r="A51" s="17">
        <f t="shared" si="0"/>
        <v>46</v>
      </c>
      <c r="B51" s="230"/>
      <c r="C51" s="212"/>
      <c r="D51" s="212"/>
      <c r="E51" s="50"/>
      <c r="F51" s="152"/>
      <c r="G51" s="187"/>
      <c r="H51" s="241"/>
      <c r="I51" s="120"/>
      <c r="J51" s="120"/>
      <c r="K51" s="120"/>
      <c r="L51" s="120"/>
      <c r="M51" s="120"/>
      <c r="N51" s="120"/>
      <c r="O51" s="120"/>
      <c r="P51" s="120"/>
    </row>
    <row r="52" spans="1:16" ht="24.95" customHeight="1" x14ac:dyDescent="0.2">
      <c r="A52" s="17">
        <f t="shared" si="0"/>
        <v>47</v>
      </c>
      <c r="B52" s="230"/>
      <c r="C52" s="212"/>
      <c r="D52" s="212"/>
      <c r="E52" s="50"/>
      <c r="F52" s="152"/>
      <c r="G52" s="187"/>
      <c r="H52" s="241"/>
      <c r="I52" s="120"/>
      <c r="J52" s="120"/>
      <c r="K52" s="120"/>
      <c r="L52" s="120"/>
      <c r="M52" s="120"/>
      <c r="N52" s="120"/>
      <c r="O52" s="120"/>
      <c r="P52" s="120"/>
    </row>
    <row r="53" spans="1:16" ht="24.95" customHeight="1" x14ac:dyDescent="0.2">
      <c r="A53" s="17">
        <f t="shared" si="0"/>
        <v>48</v>
      </c>
      <c r="B53" s="230"/>
      <c r="C53" s="212"/>
      <c r="D53" s="212"/>
      <c r="E53" s="50"/>
      <c r="F53" s="152"/>
      <c r="G53" s="187"/>
      <c r="H53" s="241"/>
      <c r="I53" s="120"/>
      <c r="J53" s="120"/>
      <c r="K53" s="120"/>
      <c r="L53" s="120"/>
      <c r="M53" s="120"/>
      <c r="N53" s="120"/>
      <c r="O53" s="120"/>
      <c r="P53" s="120"/>
    </row>
    <row r="54" spans="1:16" ht="24.95" customHeight="1" x14ac:dyDescent="0.2">
      <c r="A54" s="17">
        <f t="shared" si="0"/>
        <v>49</v>
      </c>
      <c r="B54" s="230"/>
      <c r="C54" s="212"/>
      <c r="D54" s="212"/>
      <c r="E54" s="50"/>
      <c r="F54" s="152"/>
      <c r="G54" s="187"/>
      <c r="H54" s="241"/>
      <c r="I54" s="120"/>
      <c r="J54" s="120"/>
      <c r="K54" s="120"/>
      <c r="L54" s="120"/>
      <c r="M54" s="120"/>
      <c r="N54" s="120"/>
      <c r="O54" s="120"/>
      <c r="P54" s="120"/>
    </row>
    <row r="55" spans="1:16" ht="24.95" customHeight="1" x14ac:dyDescent="0.2">
      <c r="A55" s="17">
        <f t="shared" si="0"/>
        <v>50</v>
      </c>
      <c r="B55" s="230"/>
      <c r="C55" s="212"/>
      <c r="D55" s="212"/>
      <c r="E55" s="50"/>
      <c r="F55" s="152"/>
      <c r="G55" s="187"/>
      <c r="H55" s="241"/>
      <c r="I55" s="120"/>
      <c r="J55" s="120"/>
      <c r="K55" s="120"/>
      <c r="L55" s="120"/>
      <c r="M55" s="120"/>
      <c r="N55" s="120"/>
      <c r="O55" s="120"/>
      <c r="P55" s="120"/>
    </row>
    <row r="56" spans="1:16" ht="24.95" customHeight="1" x14ac:dyDescent="0.2">
      <c r="A56" s="17">
        <f t="shared" si="0"/>
        <v>51</v>
      </c>
      <c r="B56" s="230"/>
      <c r="C56" s="212"/>
      <c r="D56" s="212"/>
      <c r="E56" s="50"/>
      <c r="F56" s="152"/>
      <c r="G56" s="187"/>
      <c r="H56" s="241"/>
      <c r="I56" s="120"/>
      <c r="J56" s="120"/>
      <c r="K56" s="120"/>
      <c r="L56" s="120"/>
      <c r="M56" s="120"/>
      <c r="N56" s="120"/>
      <c r="O56" s="120"/>
      <c r="P56" s="120"/>
    </row>
    <row r="57" spans="1:16" ht="24.95" customHeight="1" x14ac:dyDescent="0.2">
      <c r="A57" s="17">
        <f t="shared" si="0"/>
        <v>52</v>
      </c>
      <c r="B57" s="230"/>
      <c r="C57" s="212"/>
      <c r="D57" s="212"/>
      <c r="E57" s="50"/>
      <c r="F57" s="152"/>
      <c r="G57" s="187"/>
      <c r="H57" s="241"/>
      <c r="I57" s="120"/>
      <c r="J57" s="120"/>
      <c r="K57" s="120"/>
      <c r="L57" s="120"/>
      <c r="M57" s="120"/>
      <c r="N57" s="120"/>
      <c r="O57" s="120"/>
      <c r="P57" s="120"/>
    </row>
    <row r="58" spans="1:16" ht="24.95" customHeight="1" x14ac:dyDescent="0.2">
      <c r="A58" s="17">
        <f t="shared" si="0"/>
        <v>53</v>
      </c>
      <c r="B58" s="230"/>
      <c r="C58" s="212"/>
      <c r="D58" s="212"/>
      <c r="E58" s="50"/>
      <c r="F58" s="152"/>
      <c r="G58" s="187"/>
      <c r="H58" s="241"/>
      <c r="I58" s="120"/>
      <c r="J58" s="120"/>
      <c r="K58" s="120"/>
      <c r="L58" s="120"/>
      <c r="M58" s="120"/>
      <c r="N58" s="120"/>
      <c r="O58" s="120"/>
      <c r="P58" s="120"/>
    </row>
    <row r="59" spans="1:16" ht="24.95" customHeight="1" x14ac:dyDescent="0.2">
      <c r="A59" s="17">
        <f t="shared" si="0"/>
        <v>54</v>
      </c>
      <c r="B59" s="230"/>
      <c r="C59" s="212"/>
      <c r="D59" s="212"/>
      <c r="E59" s="50"/>
      <c r="F59" s="152"/>
      <c r="G59" s="187"/>
      <c r="H59" s="241"/>
      <c r="I59" s="120"/>
      <c r="J59" s="120"/>
      <c r="K59" s="120"/>
      <c r="L59" s="120"/>
      <c r="M59" s="120"/>
      <c r="N59" s="120"/>
      <c r="O59" s="120"/>
      <c r="P59" s="120"/>
    </row>
    <row r="60" spans="1:16" ht="24.95" customHeight="1" x14ac:dyDescent="0.2">
      <c r="A60" s="17">
        <f t="shared" si="0"/>
        <v>55</v>
      </c>
      <c r="B60" s="230"/>
      <c r="C60" s="212"/>
      <c r="D60" s="212"/>
      <c r="E60" s="50"/>
      <c r="F60" s="152"/>
      <c r="G60" s="187"/>
      <c r="H60" s="241"/>
      <c r="I60" s="120"/>
      <c r="J60" s="120"/>
      <c r="K60" s="120"/>
      <c r="L60" s="120"/>
      <c r="M60" s="120"/>
      <c r="N60" s="120"/>
      <c r="O60" s="120"/>
      <c r="P60" s="120"/>
    </row>
    <row r="61" spans="1:16" ht="24.95" customHeight="1" x14ac:dyDescent="0.2">
      <c r="A61" s="17">
        <f t="shared" si="0"/>
        <v>56</v>
      </c>
      <c r="B61" s="230"/>
      <c r="C61" s="212"/>
      <c r="D61" s="212"/>
      <c r="E61" s="50"/>
      <c r="F61" s="152"/>
      <c r="G61" s="187"/>
      <c r="H61" s="241"/>
      <c r="I61" s="120"/>
      <c r="J61" s="120"/>
      <c r="K61" s="120"/>
      <c r="L61" s="120"/>
      <c r="M61" s="120"/>
      <c r="N61" s="120"/>
      <c r="O61" s="120"/>
      <c r="P61" s="120"/>
    </row>
    <row r="62" spans="1:16" ht="24.95" customHeight="1" x14ac:dyDescent="0.2">
      <c r="A62" s="17">
        <f t="shared" si="0"/>
        <v>57</v>
      </c>
      <c r="B62" s="230"/>
      <c r="C62" s="212"/>
      <c r="D62" s="212"/>
      <c r="E62" s="50"/>
      <c r="F62" s="152"/>
      <c r="G62" s="187"/>
      <c r="H62" s="241"/>
      <c r="I62" s="120"/>
      <c r="J62" s="120"/>
      <c r="K62" s="120"/>
      <c r="L62" s="120"/>
      <c r="M62" s="120"/>
      <c r="N62" s="120"/>
      <c r="O62" s="120"/>
      <c r="P62" s="120"/>
    </row>
    <row r="63" spans="1:16" ht="24.95" customHeight="1" x14ac:dyDescent="0.2">
      <c r="A63" s="17">
        <f t="shared" si="0"/>
        <v>58</v>
      </c>
      <c r="B63" s="230"/>
      <c r="C63" s="212"/>
      <c r="D63" s="212"/>
      <c r="E63" s="50"/>
      <c r="F63" s="152"/>
      <c r="G63" s="187"/>
      <c r="H63" s="241"/>
      <c r="I63" s="120"/>
      <c r="J63" s="120"/>
      <c r="K63" s="120"/>
      <c r="L63" s="120"/>
      <c r="M63" s="120"/>
      <c r="N63" s="120"/>
      <c r="O63" s="120"/>
      <c r="P63" s="120"/>
    </row>
    <row r="64" spans="1:16" ht="24.95" customHeight="1" x14ac:dyDescent="0.2">
      <c r="A64" s="17">
        <f t="shared" si="0"/>
        <v>59</v>
      </c>
      <c r="B64" s="230"/>
      <c r="C64" s="212"/>
      <c r="D64" s="212"/>
      <c r="E64" s="50"/>
      <c r="F64" s="152"/>
      <c r="G64" s="187"/>
      <c r="H64" s="241"/>
      <c r="I64" s="120"/>
      <c r="J64" s="120"/>
      <c r="K64" s="120"/>
      <c r="L64" s="120"/>
      <c r="M64" s="120"/>
      <c r="N64" s="120"/>
      <c r="O64" s="120"/>
      <c r="P64" s="120"/>
    </row>
    <row r="65" spans="1:16" ht="24.95" customHeight="1" x14ac:dyDescent="0.2">
      <c r="A65" s="17">
        <f t="shared" si="0"/>
        <v>60</v>
      </c>
      <c r="B65" s="230"/>
      <c r="C65" s="212"/>
      <c r="D65" s="212"/>
      <c r="E65" s="50"/>
      <c r="F65" s="152"/>
      <c r="G65" s="187"/>
      <c r="H65" s="241"/>
      <c r="I65" s="120"/>
      <c r="J65" s="120"/>
      <c r="K65" s="120"/>
      <c r="L65" s="120"/>
      <c r="M65" s="120"/>
      <c r="N65" s="120"/>
      <c r="O65" s="120"/>
      <c r="P65" s="120"/>
    </row>
    <row r="66" spans="1:16" ht="24.95" customHeight="1" x14ac:dyDescent="0.2">
      <c r="A66" s="17">
        <f t="shared" si="0"/>
        <v>61</v>
      </c>
      <c r="B66" s="230"/>
      <c r="C66" s="212"/>
      <c r="D66" s="212"/>
      <c r="E66" s="50"/>
      <c r="F66" s="152"/>
      <c r="G66" s="187"/>
      <c r="H66" s="241"/>
      <c r="I66" s="120"/>
      <c r="J66" s="120"/>
      <c r="K66" s="120"/>
      <c r="L66" s="120"/>
      <c r="M66" s="120"/>
      <c r="N66" s="120"/>
      <c r="O66" s="120"/>
      <c r="P66" s="120"/>
    </row>
    <row r="67" spans="1:16" ht="24.95" customHeight="1" x14ac:dyDescent="0.2">
      <c r="A67" s="17">
        <f t="shared" si="0"/>
        <v>62</v>
      </c>
      <c r="B67" s="230"/>
      <c r="C67" s="212"/>
      <c r="D67" s="212"/>
      <c r="E67" s="50"/>
      <c r="F67" s="152"/>
      <c r="G67" s="187"/>
      <c r="H67" s="241"/>
      <c r="I67" s="120"/>
      <c r="J67" s="120"/>
      <c r="K67" s="120"/>
      <c r="L67" s="120"/>
      <c r="M67" s="120"/>
      <c r="N67" s="120"/>
      <c r="O67" s="120"/>
      <c r="P67" s="120"/>
    </row>
    <row r="68" spans="1:16" ht="24.95" customHeight="1" x14ac:dyDescent="0.2">
      <c r="A68" s="17">
        <f t="shared" si="0"/>
        <v>63</v>
      </c>
      <c r="B68" s="230"/>
      <c r="C68" s="212"/>
      <c r="D68" s="212"/>
      <c r="E68" s="50"/>
      <c r="F68" s="152"/>
      <c r="G68" s="187"/>
      <c r="H68" s="241"/>
      <c r="I68" s="120"/>
      <c r="J68" s="120"/>
      <c r="K68" s="120"/>
      <c r="L68" s="120"/>
      <c r="M68" s="120"/>
      <c r="N68" s="120"/>
      <c r="O68" s="120"/>
      <c r="P68" s="120"/>
    </row>
    <row r="69" spans="1:16" ht="24.95" customHeight="1" x14ac:dyDescent="0.2">
      <c r="A69" s="17">
        <f t="shared" si="0"/>
        <v>64</v>
      </c>
      <c r="B69" s="230"/>
      <c r="C69" s="212"/>
      <c r="D69" s="212"/>
      <c r="E69" s="50"/>
      <c r="F69" s="152"/>
      <c r="G69" s="187"/>
      <c r="H69" s="241"/>
      <c r="I69" s="120"/>
      <c r="J69" s="120"/>
      <c r="K69" s="120"/>
      <c r="L69" s="120"/>
      <c r="M69" s="120"/>
      <c r="N69" s="120"/>
      <c r="O69" s="120"/>
      <c r="P69" s="120"/>
    </row>
    <row r="70" spans="1:16" ht="24.95" customHeight="1" x14ac:dyDescent="0.2">
      <c r="A70" s="17">
        <f t="shared" si="0"/>
        <v>65</v>
      </c>
      <c r="B70" s="230"/>
      <c r="C70" s="212"/>
      <c r="D70" s="212"/>
      <c r="E70" s="50"/>
      <c r="F70" s="152"/>
      <c r="G70" s="187"/>
      <c r="H70" s="241"/>
      <c r="I70" s="120"/>
      <c r="J70" s="120"/>
      <c r="K70" s="120"/>
      <c r="L70" s="120"/>
      <c r="M70" s="120"/>
      <c r="N70" s="120"/>
      <c r="O70" s="120"/>
      <c r="P70" s="120"/>
    </row>
    <row r="71" spans="1:16" ht="24.95" customHeight="1" x14ac:dyDescent="0.2">
      <c r="A71" s="17">
        <f t="shared" ref="A71:A134" si="1">1+A70</f>
        <v>66</v>
      </c>
      <c r="B71" s="230"/>
      <c r="C71" s="212"/>
      <c r="D71" s="212"/>
      <c r="E71" s="50"/>
      <c r="F71" s="152"/>
      <c r="G71" s="187"/>
      <c r="H71" s="241"/>
      <c r="I71" s="120"/>
      <c r="J71" s="120"/>
      <c r="K71" s="120"/>
      <c r="L71" s="120"/>
      <c r="M71" s="120"/>
      <c r="N71" s="120"/>
      <c r="O71" s="120"/>
      <c r="P71" s="120"/>
    </row>
    <row r="72" spans="1:16" ht="24.95" customHeight="1" x14ac:dyDescent="0.2">
      <c r="A72" s="17">
        <f t="shared" si="1"/>
        <v>67</v>
      </c>
      <c r="B72" s="230"/>
      <c r="C72" s="212"/>
      <c r="D72" s="212"/>
      <c r="E72" s="50"/>
      <c r="F72" s="152"/>
      <c r="G72" s="187"/>
      <c r="H72" s="241"/>
      <c r="I72" s="120"/>
      <c r="J72" s="120"/>
      <c r="K72" s="120"/>
      <c r="L72" s="120"/>
      <c r="M72" s="120"/>
      <c r="N72" s="120"/>
      <c r="O72" s="120"/>
      <c r="P72" s="120"/>
    </row>
    <row r="73" spans="1:16" ht="24.95" customHeight="1" x14ac:dyDescent="0.2">
      <c r="A73" s="17">
        <f t="shared" si="1"/>
        <v>68</v>
      </c>
      <c r="B73" s="230"/>
      <c r="C73" s="212"/>
      <c r="D73" s="212"/>
      <c r="E73" s="50"/>
      <c r="F73" s="152"/>
      <c r="G73" s="187"/>
      <c r="H73" s="241"/>
      <c r="I73" s="120"/>
      <c r="J73" s="120"/>
      <c r="K73" s="120"/>
      <c r="L73" s="120"/>
      <c r="M73" s="120"/>
      <c r="N73" s="120"/>
      <c r="O73" s="120"/>
      <c r="P73" s="120"/>
    </row>
    <row r="74" spans="1:16" ht="24.95" customHeight="1" x14ac:dyDescent="0.2">
      <c r="A74" s="17">
        <f t="shared" si="1"/>
        <v>69</v>
      </c>
      <c r="B74" s="230"/>
      <c r="C74" s="212"/>
      <c r="D74" s="212"/>
      <c r="E74" s="50"/>
      <c r="F74" s="152"/>
      <c r="G74" s="187"/>
      <c r="H74" s="241"/>
      <c r="I74" s="120"/>
      <c r="J74" s="120"/>
      <c r="K74" s="120"/>
      <c r="L74" s="120"/>
      <c r="M74" s="120"/>
      <c r="N74" s="120"/>
      <c r="O74" s="120"/>
      <c r="P74" s="120"/>
    </row>
    <row r="75" spans="1:16" ht="24.95" customHeight="1" thickBot="1" x14ac:dyDescent="0.25">
      <c r="A75" s="262">
        <f t="shared" si="1"/>
        <v>70</v>
      </c>
      <c r="B75" s="264"/>
      <c r="C75" s="202"/>
      <c r="D75" s="202"/>
      <c r="E75" s="53"/>
      <c r="F75" s="202"/>
      <c r="G75" s="191"/>
      <c r="H75" s="242"/>
      <c r="I75" s="120"/>
      <c r="J75" s="120"/>
      <c r="K75" s="120"/>
      <c r="L75" s="120"/>
      <c r="M75" s="120"/>
      <c r="N75" s="120"/>
      <c r="O75" s="120"/>
      <c r="P75" s="120"/>
    </row>
    <row r="76" spans="1:16" ht="24.95" customHeight="1" thickTop="1" x14ac:dyDescent="0.2">
      <c r="A76" s="265">
        <f t="shared" si="1"/>
        <v>71</v>
      </c>
      <c r="B76" s="266"/>
      <c r="C76" s="152"/>
      <c r="D76" s="152"/>
      <c r="E76" s="50"/>
      <c r="F76" s="152"/>
      <c r="G76" s="187"/>
      <c r="H76" s="240"/>
      <c r="I76" s="120"/>
      <c r="J76" s="120"/>
      <c r="K76" s="120"/>
      <c r="L76" s="120"/>
      <c r="M76" s="120"/>
      <c r="N76" s="120"/>
      <c r="O76" s="120"/>
      <c r="P76" s="120"/>
    </row>
    <row r="77" spans="1:16" ht="24.95" customHeight="1" x14ac:dyDescent="0.2">
      <c r="A77" s="263">
        <f t="shared" si="1"/>
        <v>72</v>
      </c>
      <c r="B77" s="230"/>
      <c r="C77" s="212"/>
      <c r="D77" s="212"/>
      <c r="E77" s="50"/>
      <c r="F77" s="152"/>
      <c r="G77" s="187"/>
      <c r="H77" s="241"/>
      <c r="I77" s="120"/>
      <c r="J77" s="120"/>
      <c r="K77" s="120"/>
      <c r="L77" s="120"/>
      <c r="M77" s="120"/>
      <c r="N77" s="120"/>
      <c r="O77" s="120"/>
      <c r="P77" s="120"/>
    </row>
    <row r="78" spans="1:16" ht="24.95" customHeight="1" x14ac:dyDescent="0.2">
      <c r="A78" s="263">
        <f t="shared" si="1"/>
        <v>73</v>
      </c>
      <c r="B78" s="230"/>
      <c r="C78" s="212"/>
      <c r="D78" s="212"/>
      <c r="E78" s="50"/>
      <c r="F78" s="152"/>
      <c r="G78" s="187"/>
      <c r="H78" s="241"/>
      <c r="I78" s="120"/>
      <c r="J78" s="120"/>
      <c r="K78" s="120"/>
      <c r="L78" s="120"/>
      <c r="M78" s="120"/>
      <c r="N78" s="120"/>
      <c r="O78" s="120"/>
      <c r="P78" s="120"/>
    </row>
    <row r="79" spans="1:16" ht="24.95" customHeight="1" x14ac:dyDescent="0.2">
      <c r="A79" s="263">
        <f t="shared" si="1"/>
        <v>74</v>
      </c>
      <c r="B79" s="230"/>
      <c r="C79" s="212"/>
      <c r="D79" s="212"/>
      <c r="E79" s="50"/>
      <c r="F79" s="152"/>
      <c r="G79" s="187"/>
      <c r="H79" s="241"/>
      <c r="I79" s="120"/>
      <c r="J79" s="120"/>
      <c r="K79" s="120"/>
      <c r="L79" s="120"/>
      <c r="M79" s="120"/>
      <c r="N79" s="120"/>
      <c r="O79" s="120"/>
      <c r="P79" s="120"/>
    </row>
    <row r="80" spans="1:16" ht="24.95" customHeight="1" x14ac:dyDescent="0.2">
      <c r="A80" s="263">
        <f t="shared" si="1"/>
        <v>75</v>
      </c>
      <c r="B80" s="230"/>
      <c r="C80" s="212"/>
      <c r="D80" s="212"/>
      <c r="E80" s="50"/>
      <c r="F80" s="152"/>
      <c r="G80" s="187"/>
      <c r="H80" s="241"/>
      <c r="I80" s="120"/>
      <c r="J80" s="120"/>
      <c r="K80" s="120"/>
      <c r="L80" s="120"/>
      <c r="M80" s="120"/>
      <c r="N80" s="120"/>
      <c r="O80" s="120"/>
      <c r="P80" s="120"/>
    </row>
    <row r="81" spans="1:16" ht="24.95" customHeight="1" x14ac:dyDescent="0.2">
      <c r="A81" s="263">
        <f t="shared" si="1"/>
        <v>76</v>
      </c>
      <c r="B81" s="230"/>
      <c r="C81" s="212"/>
      <c r="D81" s="212"/>
      <c r="E81" s="50"/>
      <c r="F81" s="152"/>
      <c r="G81" s="187"/>
      <c r="H81" s="241"/>
      <c r="I81" s="120"/>
      <c r="J81" s="120"/>
      <c r="K81" s="120"/>
      <c r="L81" s="120"/>
      <c r="M81" s="120"/>
      <c r="N81" s="120"/>
      <c r="O81" s="120"/>
      <c r="P81" s="120"/>
    </row>
    <row r="82" spans="1:16" ht="24.95" customHeight="1" x14ac:dyDescent="0.2">
      <c r="A82" s="263">
        <f t="shared" si="1"/>
        <v>77</v>
      </c>
      <c r="B82" s="230"/>
      <c r="C82" s="212"/>
      <c r="D82" s="212"/>
      <c r="E82" s="50"/>
      <c r="F82" s="152"/>
      <c r="G82" s="187"/>
      <c r="H82" s="241"/>
      <c r="I82" s="120"/>
      <c r="J82" s="120"/>
      <c r="K82" s="120"/>
      <c r="L82" s="120"/>
      <c r="M82" s="120"/>
      <c r="N82" s="120"/>
      <c r="O82" s="120"/>
      <c r="P82" s="120"/>
    </row>
    <row r="83" spans="1:16" ht="24.95" customHeight="1" x14ac:dyDescent="0.2">
      <c r="A83" s="263">
        <f t="shared" si="1"/>
        <v>78</v>
      </c>
      <c r="B83" s="230"/>
      <c r="C83" s="212"/>
      <c r="D83" s="212"/>
      <c r="E83" s="50"/>
      <c r="F83" s="152"/>
      <c r="G83" s="187"/>
      <c r="H83" s="241"/>
      <c r="I83" s="120"/>
      <c r="J83" s="120"/>
      <c r="K83" s="120"/>
      <c r="L83" s="120"/>
      <c r="M83" s="120"/>
      <c r="N83" s="120"/>
      <c r="O83" s="120"/>
      <c r="P83" s="120"/>
    </row>
    <row r="84" spans="1:16" ht="24.95" customHeight="1" x14ac:dyDescent="0.2">
      <c r="A84" s="263">
        <f t="shared" si="1"/>
        <v>79</v>
      </c>
      <c r="B84" s="230"/>
      <c r="C84" s="212"/>
      <c r="D84" s="212"/>
      <c r="E84" s="50"/>
      <c r="F84" s="152"/>
      <c r="G84" s="187"/>
      <c r="H84" s="241"/>
      <c r="I84" s="120"/>
      <c r="J84" s="120"/>
      <c r="K84" s="120"/>
      <c r="L84" s="120"/>
      <c r="M84" s="120"/>
      <c r="N84" s="120"/>
      <c r="O84" s="120"/>
      <c r="P84" s="120"/>
    </row>
    <row r="85" spans="1:16" ht="24.95" customHeight="1" x14ac:dyDescent="0.2">
      <c r="A85" s="263">
        <f t="shared" si="1"/>
        <v>80</v>
      </c>
      <c r="B85" s="230"/>
      <c r="C85" s="212"/>
      <c r="D85" s="212"/>
      <c r="E85" s="50"/>
      <c r="F85" s="152"/>
      <c r="G85" s="187"/>
      <c r="H85" s="241"/>
      <c r="I85" s="120"/>
      <c r="J85" s="120"/>
      <c r="K85" s="120"/>
      <c r="L85" s="120"/>
      <c r="M85" s="120"/>
      <c r="N85" s="120"/>
      <c r="O85" s="120"/>
      <c r="P85" s="120"/>
    </row>
    <row r="86" spans="1:16" ht="24.95" customHeight="1" x14ac:dyDescent="0.2">
      <c r="A86" s="263">
        <f t="shared" si="1"/>
        <v>81</v>
      </c>
      <c r="B86" s="230"/>
      <c r="C86" s="212"/>
      <c r="D86" s="212"/>
      <c r="E86" s="50"/>
      <c r="F86" s="152"/>
      <c r="G86" s="187"/>
      <c r="H86" s="241"/>
      <c r="I86" s="120"/>
      <c r="J86" s="120"/>
      <c r="K86" s="120"/>
      <c r="L86" s="120"/>
      <c r="M86" s="120"/>
      <c r="N86" s="120"/>
      <c r="O86" s="120"/>
      <c r="P86" s="120"/>
    </row>
    <row r="87" spans="1:16" ht="24.95" customHeight="1" x14ac:dyDescent="0.2">
      <c r="A87" s="263">
        <f t="shared" si="1"/>
        <v>82</v>
      </c>
      <c r="B87" s="230"/>
      <c r="C87" s="212"/>
      <c r="D87" s="212"/>
      <c r="E87" s="50"/>
      <c r="F87" s="152"/>
      <c r="G87" s="187"/>
      <c r="H87" s="241"/>
      <c r="I87" s="120"/>
      <c r="J87" s="120"/>
      <c r="K87" s="120"/>
      <c r="L87" s="120"/>
      <c r="M87" s="120"/>
      <c r="N87" s="120"/>
      <c r="O87" s="120"/>
      <c r="P87" s="120"/>
    </row>
    <row r="88" spans="1:16" ht="24.95" customHeight="1" x14ac:dyDescent="0.2">
      <c r="A88" s="263">
        <f t="shared" si="1"/>
        <v>83</v>
      </c>
      <c r="B88" s="230"/>
      <c r="C88" s="212"/>
      <c r="D88" s="212"/>
      <c r="E88" s="50"/>
      <c r="F88" s="152"/>
      <c r="G88" s="187"/>
      <c r="H88" s="241"/>
      <c r="I88" s="120"/>
      <c r="J88" s="120"/>
      <c r="K88" s="120"/>
      <c r="L88" s="120"/>
      <c r="M88" s="120"/>
      <c r="N88" s="120"/>
      <c r="O88" s="120"/>
      <c r="P88" s="120"/>
    </row>
    <row r="89" spans="1:16" ht="24.95" customHeight="1" x14ac:dyDescent="0.2">
      <c r="A89" s="263">
        <f t="shared" si="1"/>
        <v>84</v>
      </c>
      <c r="B89" s="230"/>
      <c r="C89" s="212"/>
      <c r="D89" s="212"/>
      <c r="E89" s="50"/>
      <c r="F89" s="152"/>
      <c r="G89" s="187"/>
      <c r="H89" s="241"/>
      <c r="I89" s="120"/>
      <c r="J89" s="120"/>
      <c r="K89" s="120"/>
      <c r="L89" s="120"/>
      <c r="M89" s="120"/>
      <c r="N89" s="120"/>
      <c r="O89" s="120"/>
      <c r="P89" s="120"/>
    </row>
    <row r="90" spans="1:16" ht="24.95" customHeight="1" x14ac:dyDescent="0.2">
      <c r="A90" s="263">
        <f t="shared" si="1"/>
        <v>85</v>
      </c>
      <c r="B90" s="230"/>
      <c r="C90" s="212"/>
      <c r="D90" s="212"/>
      <c r="E90" s="50"/>
      <c r="F90" s="152"/>
      <c r="G90" s="187"/>
      <c r="H90" s="241"/>
      <c r="I90" s="120"/>
      <c r="J90" s="120"/>
      <c r="K90" s="120"/>
      <c r="L90" s="120"/>
      <c r="M90" s="120"/>
      <c r="N90" s="120"/>
      <c r="O90" s="120"/>
      <c r="P90" s="120"/>
    </row>
    <row r="91" spans="1:16" ht="24.95" customHeight="1" x14ac:dyDescent="0.2">
      <c r="A91" s="263">
        <f t="shared" si="1"/>
        <v>86</v>
      </c>
      <c r="B91" s="230"/>
      <c r="C91" s="212"/>
      <c r="D91" s="212"/>
      <c r="E91" s="50"/>
      <c r="F91" s="152"/>
      <c r="G91" s="187"/>
      <c r="H91" s="241"/>
      <c r="I91" s="120"/>
      <c r="J91" s="120"/>
      <c r="K91" s="120"/>
      <c r="L91" s="120"/>
      <c r="M91" s="120"/>
      <c r="N91" s="120"/>
      <c r="O91" s="120"/>
      <c r="P91" s="120"/>
    </row>
    <row r="92" spans="1:16" ht="24.95" customHeight="1" x14ac:dyDescent="0.2">
      <c r="A92" s="263">
        <f t="shared" si="1"/>
        <v>87</v>
      </c>
      <c r="B92" s="230"/>
      <c r="C92" s="212"/>
      <c r="D92" s="212"/>
      <c r="E92" s="50"/>
      <c r="F92" s="152"/>
      <c r="G92" s="187"/>
      <c r="H92" s="241"/>
      <c r="I92" s="120"/>
      <c r="J92" s="120"/>
      <c r="K92" s="120"/>
      <c r="L92" s="120"/>
      <c r="M92" s="120"/>
      <c r="N92" s="120"/>
      <c r="O92" s="120"/>
      <c r="P92" s="120"/>
    </row>
    <row r="93" spans="1:16" ht="24.95" customHeight="1" x14ac:dyDescent="0.2">
      <c r="A93" s="263">
        <f t="shared" si="1"/>
        <v>88</v>
      </c>
      <c r="B93" s="230"/>
      <c r="C93" s="212"/>
      <c r="D93" s="212"/>
      <c r="E93" s="50"/>
      <c r="F93" s="152"/>
      <c r="G93" s="187"/>
      <c r="H93" s="241"/>
      <c r="I93" s="120"/>
      <c r="J93" s="120"/>
      <c r="K93" s="120"/>
      <c r="L93" s="120"/>
      <c r="M93" s="120"/>
      <c r="N93" s="120"/>
      <c r="O93" s="120"/>
      <c r="P93" s="120"/>
    </row>
    <row r="94" spans="1:16" ht="24.95" customHeight="1" x14ac:dyDescent="0.2">
      <c r="A94" s="263">
        <f t="shared" si="1"/>
        <v>89</v>
      </c>
      <c r="B94" s="230"/>
      <c r="C94" s="212"/>
      <c r="D94" s="212"/>
      <c r="E94" s="50"/>
      <c r="F94" s="152"/>
      <c r="G94" s="187"/>
      <c r="H94" s="241"/>
      <c r="I94" s="120"/>
      <c r="J94" s="120"/>
      <c r="K94" s="120"/>
      <c r="L94" s="120"/>
      <c r="M94" s="120"/>
      <c r="N94" s="120"/>
      <c r="O94" s="120"/>
      <c r="P94" s="120"/>
    </row>
    <row r="95" spans="1:16" ht="24.95" customHeight="1" x14ac:dyDescent="0.2">
      <c r="A95" s="263">
        <f t="shared" si="1"/>
        <v>90</v>
      </c>
      <c r="B95" s="230"/>
      <c r="C95" s="212"/>
      <c r="D95" s="212"/>
      <c r="E95" s="50"/>
      <c r="F95" s="152"/>
      <c r="G95" s="187"/>
      <c r="H95" s="241"/>
      <c r="I95" s="120"/>
      <c r="J95" s="120"/>
      <c r="K95" s="120"/>
      <c r="L95" s="120"/>
      <c r="M95" s="120"/>
      <c r="N95" s="120"/>
      <c r="O95" s="120"/>
      <c r="P95" s="120"/>
    </row>
    <row r="96" spans="1:16" ht="24.95" customHeight="1" x14ac:dyDescent="0.2">
      <c r="A96" s="263">
        <f t="shared" si="1"/>
        <v>91</v>
      </c>
      <c r="B96" s="231"/>
      <c r="C96" s="212"/>
      <c r="D96" s="212"/>
      <c r="E96" s="50"/>
      <c r="F96" s="152"/>
      <c r="G96" s="187"/>
      <c r="H96" s="241"/>
      <c r="I96" s="120"/>
      <c r="J96" s="120"/>
      <c r="K96" s="120"/>
      <c r="L96" s="120"/>
      <c r="M96" s="120"/>
      <c r="N96" s="120"/>
      <c r="O96" s="120"/>
      <c r="P96" s="120"/>
    </row>
    <row r="97" spans="1:16" ht="24.95" customHeight="1" x14ac:dyDescent="0.2">
      <c r="A97" s="263">
        <f t="shared" si="1"/>
        <v>92</v>
      </c>
      <c r="B97" s="231"/>
      <c r="C97" s="212"/>
      <c r="D97" s="212"/>
      <c r="E97" s="50"/>
      <c r="F97" s="152"/>
      <c r="G97" s="187"/>
      <c r="H97" s="241"/>
      <c r="I97" s="120"/>
      <c r="J97" s="120"/>
      <c r="K97" s="120"/>
      <c r="L97" s="120"/>
      <c r="M97" s="120"/>
      <c r="N97" s="120"/>
      <c r="O97" s="120"/>
      <c r="P97" s="120"/>
    </row>
    <row r="98" spans="1:16" ht="24.95" customHeight="1" x14ac:dyDescent="0.2">
      <c r="A98" s="263">
        <f t="shared" si="1"/>
        <v>93</v>
      </c>
      <c r="B98" s="231"/>
      <c r="C98" s="212"/>
      <c r="D98" s="212"/>
      <c r="E98" s="50"/>
      <c r="F98" s="152"/>
      <c r="G98" s="187"/>
      <c r="H98" s="241"/>
      <c r="I98" s="120"/>
      <c r="J98" s="120"/>
      <c r="K98" s="120"/>
      <c r="L98" s="120"/>
      <c r="M98" s="120"/>
      <c r="N98" s="120"/>
      <c r="O98" s="120"/>
      <c r="P98" s="120"/>
    </row>
    <row r="99" spans="1:16" ht="24.95" customHeight="1" x14ac:dyDescent="0.2">
      <c r="A99" s="263">
        <f t="shared" si="1"/>
        <v>94</v>
      </c>
      <c r="B99" s="231"/>
      <c r="C99" s="212"/>
      <c r="D99" s="212"/>
      <c r="E99" s="50"/>
      <c r="F99" s="152"/>
      <c r="G99" s="187"/>
      <c r="H99" s="241"/>
      <c r="I99" s="120"/>
      <c r="J99" s="120"/>
      <c r="K99" s="120"/>
      <c r="L99" s="120"/>
      <c r="M99" s="120"/>
      <c r="N99" s="120"/>
      <c r="O99" s="120"/>
      <c r="P99" s="120"/>
    </row>
    <row r="100" spans="1:16" ht="24.95" customHeight="1" x14ac:dyDescent="0.2">
      <c r="A100" s="263">
        <f t="shared" si="1"/>
        <v>95</v>
      </c>
      <c r="B100" s="231"/>
      <c r="C100" s="212"/>
      <c r="D100" s="212"/>
      <c r="E100" s="50"/>
      <c r="F100" s="152"/>
      <c r="G100" s="187"/>
      <c r="H100" s="241"/>
      <c r="I100" s="120"/>
      <c r="J100" s="120"/>
      <c r="K100" s="120"/>
      <c r="L100" s="120"/>
      <c r="M100" s="120"/>
      <c r="N100" s="120"/>
      <c r="O100" s="120"/>
      <c r="P100" s="120"/>
    </row>
    <row r="101" spans="1:16" ht="24.95" customHeight="1" x14ac:dyDescent="0.2">
      <c r="A101" s="263">
        <f t="shared" si="1"/>
        <v>96</v>
      </c>
      <c r="B101" s="231"/>
      <c r="C101" s="212"/>
      <c r="D101" s="212"/>
      <c r="E101" s="50"/>
      <c r="F101" s="152"/>
      <c r="G101" s="187"/>
      <c r="H101" s="241"/>
      <c r="I101" s="120"/>
      <c r="J101" s="120"/>
      <c r="K101" s="120"/>
      <c r="L101" s="120"/>
      <c r="M101" s="120"/>
      <c r="N101" s="120"/>
      <c r="O101" s="120"/>
      <c r="P101" s="120"/>
    </row>
    <row r="102" spans="1:16" ht="24.95" customHeight="1" x14ac:dyDescent="0.2">
      <c r="A102" s="263">
        <f t="shared" si="1"/>
        <v>97</v>
      </c>
      <c r="B102" s="231"/>
      <c r="C102" s="212"/>
      <c r="D102" s="212"/>
      <c r="E102" s="50"/>
      <c r="F102" s="152"/>
      <c r="G102" s="187"/>
      <c r="H102" s="241"/>
      <c r="I102" s="120"/>
      <c r="J102" s="120"/>
      <c r="K102" s="120"/>
      <c r="L102" s="120"/>
      <c r="M102" s="120"/>
      <c r="N102" s="120"/>
      <c r="O102" s="120"/>
      <c r="P102" s="120"/>
    </row>
    <row r="103" spans="1:16" ht="24.95" customHeight="1" x14ac:dyDescent="0.2">
      <c r="A103" s="263">
        <f t="shared" si="1"/>
        <v>98</v>
      </c>
      <c r="B103" s="231"/>
      <c r="C103" s="212"/>
      <c r="D103" s="212"/>
      <c r="E103" s="50"/>
      <c r="F103" s="152"/>
      <c r="G103" s="187"/>
      <c r="H103" s="241"/>
      <c r="I103" s="120"/>
      <c r="J103" s="120"/>
      <c r="K103" s="120"/>
      <c r="L103" s="120"/>
      <c r="M103" s="120"/>
      <c r="N103" s="120"/>
      <c r="O103" s="120"/>
      <c r="P103" s="120"/>
    </row>
    <row r="104" spans="1:16" ht="24.95" customHeight="1" x14ac:dyDescent="0.2">
      <c r="A104" s="263">
        <f t="shared" si="1"/>
        <v>99</v>
      </c>
      <c r="B104" s="231"/>
      <c r="C104" s="212"/>
      <c r="D104" s="212"/>
      <c r="E104" s="50"/>
      <c r="F104" s="152"/>
      <c r="G104" s="187"/>
      <c r="H104" s="241"/>
      <c r="I104" s="120"/>
      <c r="J104" s="120"/>
      <c r="K104" s="120"/>
      <c r="L104" s="120"/>
      <c r="M104" s="120"/>
      <c r="N104" s="120"/>
      <c r="O104" s="120"/>
      <c r="P104" s="120"/>
    </row>
    <row r="105" spans="1:16" ht="24.95" customHeight="1" x14ac:dyDescent="0.2">
      <c r="A105" s="263">
        <f t="shared" si="1"/>
        <v>100</v>
      </c>
      <c r="B105" s="231"/>
      <c r="C105" s="212"/>
      <c r="D105" s="212"/>
      <c r="E105" s="50"/>
      <c r="F105" s="152"/>
      <c r="G105" s="187"/>
      <c r="H105" s="241"/>
      <c r="I105" s="120"/>
      <c r="J105" s="120"/>
      <c r="K105" s="120"/>
      <c r="L105" s="120"/>
      <c r="M105" s="120"/>
      <c r="N105" s="120"/>
      <c r="O105" s="120"/>
      <c r="P105" s="120"/>
    </row>
    <row r="106" spans="1:16" ht="24.95" customHeight="1" x14ac:dyDescent="0.2">
      <c r="A106" s="263">
        <f t="shared" si="1"/>
        <v>101</v>
      </c>
      <c r="B106" s="231"/>
      <c r="C106" s="212"/>
      <c r="D106" s="212"/>
      <c r="E106" s="50"/>
      <c r="F106" s="152"/>
      <c r="G106" s="187"/>
      <c r="H106" s="241"/>
      <c r="I106" s="120"/>
      <c r="J106" s="120"/>
      <c r="K106" s="120"/>
      <c r="L106" s="120"/>
      <c r="M106" s="120"/>
      <c r="N106" s="120"/>
      <c r="O106" s="120"/>
      <c r="P106" s="120"/>
    </row>
    <row r="107" spans="1:16" ht="24.95" customHeight="1" x14ac:dyDescent="0.2">
      <c r="A107" s="263">
        <f t="shared" si="1"/>
        <v>102</v>
      </c>
      <c r="B107" s="231"/>
      <c r="C107" s="212"/>
      <c r="D107" s="212"/>
      <c r="E107" s="50"/>
      <c r="F107" s="152"/>
      <c r="G107" s="187"/>
      <c r="H107" s="241"/>
      <c r="I107" s="120"/>
      <c r="J107" s="120"/>
      <c r="K107" s="120"/>
      <c r="L107" s="120"/>
      <c r="M107" s="120"/>
      <c r="N107" s="120"/>
      <c r="O107" s="120"/>
      <c r="P107" s="120"/>
    </row>
    <row r="108" spans="1:16" ht="24.95" customHeight="1" x14ac:dyDescent="0.2">
      <c r="A108" s="263">
        <f t="shared" si="1"/>
        <v>103</v>
      </c>
      <c r="B108" s="231"/>
      <c r="C108" s="212"/>
      <c r="D108" s="212"/>
      <c r="E108" s="50"/>
      <c r="F108" s="152"/>
      <c r="G108" s="187"/>
      <c r="H108" s="241"/>
      <c r="I108" s="120"/>
      <c r="J108" s="120"/>
      <c r="K108" s="120"/>
      <c r="L108" s="120"/>
      <c r="M108" s="120"/>
      <c r="N108" s="120"/>
      <c r="O108" s="120"/>
      <c r="P108" s="120"/>
    </row>
    <row r="109" spans="1:16" ht="24.95" customHeight="1" x14ac:dyDescent="0.2">
      <c r="A109" s="263">
        <f t="shared" si="1"/>
        <v>104</v>
      </c>
      <c r="B109" s="231"/>
      <c r="C109" s="212"/>
      <c r="D109" s="212"/>
      <c r="E109" s="50"/>
      <c r="F109" s="152"/>
      <c r="G109" s="187"/>
      <c r="H109" s="241"/>
      <c r="I109" s="120"/>
      <c r="J109" s="120"/>
      <c r="K109" s="120"/>
      <c r="L109" s="120"/>
      <c r="M109" s="120"/>
      <c r="N109" s="120"/>
      <c r="O109" s="120"/>
      <c r="P109" s="120"/>
    </row>
    <row r="110" spans="1:16" ht="24.95" customHeight="1" x14ac:dyDescent="0.2">
      <c r="A110" s="263">
        <f t="shared" si="1"/>
        <v>105</v>
      </c>
      <c r="B110" s="231"/>
      <c r="C110" s="212"/>
      <c r="D110" s="212"/>
      <c r="E110" s="50"/>
      <c r="F110" s="152"/>
      <c r="G110" s="187"/>
      <c r="H110" s="241"/>
      <c r="I110" s="120"/>
      <c r="J110" s="120"/>
      <c r="K110" s="120"/>
      <c r="L110" s="120"/>
      <c r="M110" s="120"/>
      <c r="N110" s="120"/>
      <c r="O110" s="120"/>
      <c r="P110" s="120"/>
    </row>
    <row r="111" spans="1:16" ht="24.95" customHeight="1" x14ac:dyDescent="0.2">
      <c r="A111" s="263">
        <f t="shared" si="1"/>
        <v>106</v>
      </c>
      <c r="B111" s="231"/>
      <c r="C111" s="212"/>
      <c r="D111" s="212"/>
      <c r="E111" s="50"/>
      <c r="F111" s="152"/>
      <c r="G111" s="187"/>
      <c r="H111" s="241"/>
      <c r="I111" s="120"/>
      <c r="J111" s="120"/>
      <c r="K111" s="120"/>
      <c r="L111" s="120"/>
      <c r="M111" s="120"/>
      <c r="N111" s="120"/>
      <c r="O111" s="120"/>
      <c r="P111" s="120"/>
    </row>
    <row r="112" spans="1:16" ht="24.95" customHeight="1" x14ac:dyDescent="0.2">
      <c r="A112" s="263">
        <f t="shared" si="1"/>
        <v>107</v>
      </c>
      <c r="B112" s="231"/>
      <c r="C112" s="212"/>
      <c r="D112" s="212"/>
      <c r="E112" s="50"/>
      <c r="F112" s="152"/>
      <c r="G112" s="187"/>
      <c r="H112" s="241"/>
      <c r="I112" s="120"/>
      <c r="J112" s="120"/>
      <c r="K112" s="120"/>
      <c r="L112" s="120"/>
      <c r="M112" s="120"/>
      <c r="N112" s="120"/>
      <c r="O112" s="120"/>
      <c r="P112" s="120"/>
    </row>
    <row r="113" spans="1:16" ht="24.95" customHeight="1" x14ac:dyDescent="0.2">
      <c r="A113" s="263">
        <f t="shared" si="1"/>
        <v>108</v>
      </c>
      <c r="B113" s="231"/>
      <c r="C113" s="212"/>
      <c r="D113" s="212"/>
      <c r="E113" s="50"/>
      <c r="F113" s="152"/>
      <c r="G113" s="187"/>
      <c r="H113" s="241"/>
      <c r="I113" s="120"/>
      <c r="J113" s="120"/>
      <c r="K113" s="120"/>
      <c r="L113" s="120"/>
      <c r="M113" s="120"/>
      <c r="N113" s="120"/>
      <c r="O113" s="120"/>
      <c r="P113" s="120"/>
    </row>
    <row r="114" spans="1:16" ht="24.95" customHeight="1" x14ac:dyDescent="0.2">
      <c r="A114" s="263">
        <f t="shared" si="1"/>
        <v>109</v>
      </c>
      <c r="B114" s="231"/>
      <c r="C114" s="212"/>
      <c r="D114" s="212"/>
      <c r="E114" s="50"/>
      <c r="F114" s="152"/>
      <c r="G114" s="187"/>
      <c r="H114" s="241"/>
      <c r="I114" s="120"/>
      <c r="J114" s="120"/>
      <c r="K114" s="120"/>
      <c r="L114" s="120"/>
      <c r="M114" s="120"/>
      <c r="N114" s="120"/>
      <c r="O114" s="120"/>
      <c r="P114" s="120"/>
    </row>
    <row r="115" spans="1:16" ht="24.95" customHeight="1" x14ac:dyDescent="0.2">
      <c r="A115" s="263">
        <f t="shared" si="1"/>
        <v>110</v>
      </c>
      <c r="B115" s="231"/>
      <c r="C115" s="212"/>
      <c r="D115" s="212"/>
      <c r="E115" s="50"/>
      <c r="F115" s="152"/>
      <c r="G115" s="187"/>
      <c r="H115" s="241"/>
      <c r="I115" s="120"/>
      <c r="J115" s="120"/>
      <c r="K115" s="120"/>
      <c r="L115" s="120"/>
      <c r="M115" s="120"/>
      <c r="N115" s="120"/>
      <c r="O115" s="120"/>
      <c r="P115" s="120"/>
    </row>
    <row r="116" spans="1:16" ht="24.95" customHeight="1" x14ac:dyDescent="0.2">
      <c r="A116" s="263">
        <f t="shared" si="1"/>
        <v>111</v>
      </c>
      <c r="B116" s="231"/>
      <c r="C116" s="212"/>
      <c r="D116" s="212"/>
      <c r="E116" s="50"/>
      <c r="F116" s="152"/>
      <c r="G116" s="187"/>
      <c r="H116" s="241"/>
      <c r="I116" s="120"/>
      <c r="J116" s="120"/>
      <c r="K116" s="120"/>
      <c r="L116" s="120"/>
      <c r="M116" s="120"/>
      <c r="N116" s="120"/>
      <c r="O116" s="120"/>
      <c r="P116" s="120"/>
    </row>
    <row r="117" spans="1:16" ht="24.95" customHeight="1" x14ac:dyDescent="0.2">
      <c r="A117" s="263">
        <f t="shared" si="1"/>
        <v>112</v>
      </c>
      <c r="B117" s="231"/>
      <c r="C117" s="212"/>
      <c r="D117" s="212"/>
      <c r="E117" s="50"/>
      <c r="F117" s="152"/>
      <c r="G117" s="187"/>
      <c r="H117" s="241"/>
      <c r="I117" s="120"/>
      <c r="J117" s="120"/>
      <c r="K117" s="120"/>
      <c r="L117" s="120"/>
      <c r="M117" s="120"/>
      <c r="N117" s="120"/>
      <c r="O117" s="120"/>
      <c r="P117" s="120"/>
    </row>
    <row r="118" spans="1:16" ht="24.95" customHeight="1" x14ac:dyDescent="0.2">
      <c r="A118" s="263">
        <f t="shared" si="1"/>
        <v>113</v>
      </c>
      <c r="B118" s="231"/>
      <c r="C118" s="212"/>
      <c r="D118" s="212"/>
      <c r="E118" s="50"/>
      <c r="F118" s="152"/>
      <c r="G118" s="187"/>
      <c r="H118" s="241"/>
      <c r="I118" s="120"/>
      <c r="J118" s="120"/>
      <c r="K118" s="120"/>
      <c r="L118" s="120"/>
      <c r="M118" s="120"/>
      <c r="N118" s="120"/>
      <c r="O118" s="120"/>
      <c r="P118" s="120"/>
    </row>
    <row r="119" spans="1:16" ht="24.95" customHeight="1" x14ac:dyDescent="0.2">
      <c r="A119" s="263">
        <f t="shared" si="1"/>
        <v>114</v>
      </c>
      <c r="B119" s="231"/>
      <c r="C119" s="212"/>
      <c r="D119" s="212"/>
      <c r="E119" s="50"/>
      <c r="F119" s="152"/>
      <c r="G119" s="187"/>
      <c r="H119" s="241"/>
      <c r="I119" s="120"/>
      <c r="J119" s="120"/>
      <c r="K119" s="120"/>
      <c r="L119" s="120"/>
      <c r="M119" s="120"/>
      <c r="N119" s="120"/>
      <c r="O119" s="120"/>
      <c r="P119" s="120"/>
    </row>
    <row r="120" spans="1:16" ht="24.95" customHeight="1" x14ac:dyDescent="0.2">
      <c r="A120" s="263">
        <f t="shared" si="1"/>
        <v>115</v>
      </c>
      <c r="B120" s="231"/>
      <c r="C120" s="212"/>
      <c r="D120" s="212"/>
      <c r="E120" s="50"/>
      <c r="F120" s="152"/>
      <c r="G120" s="187"/>
      <c r="H120" s="241"/>
      <c r="I120" s="120"/>
      <c r="J120" s="120"/>
      <c r="K120" s="120"/>
      <c r="L120" s="120"/>
      <c r="M120" s="120"/>
      <c r="N120" s="120"/>
      <c r="O120" s="120"/>
      <c r="P120" s="120"/>
    </row>
    <row r="121" spans="1:16" ht="24.95" customHeight="1" x14ac:dyDescent="0.2">
      <c r="A121" s="263">
        <f t="shared" si="1"/>
        <v>116</v>
      </c>
      <c r="B121" s="231"/>
      <c r="C121" s="212"/>
      <c r="D121" s="212"/>
      <c r="E121" s="50"/>
      <c r="F121" s="152"/>
      <c r="G121" s="187"/>
      <c r="H121" s="241"/>
      <c r="I121" s="120"/>
      <c r="J121" s="120"/>
      <c r="K121" s="120"/>
      <c r="L121" s="120"/>
      <c r="M121" s="120"/>
      <c r="N121" s="120"/>
      <c r="O121" s="120"/>
      <c r="P121" s="120"/>
    </row>
    <row r="122" spans="1:16" ht="24.95" customHeight="1" x14ac:dyDescent="0.2">
      <c r="A122" s="263">
        <f t="shared" si="1"/>
        <v>117</v>
      </c>
      <c r="B122" s="231"/>
      <c r="C122" s="212"/>
      <c r="D122" s="212"/>
      <c r="E122" s="50"/>
      <c r="F122" s="152"/>
      <c r="G122" s="187"/>
      <c r="H122" s="241"/>
      <c r="I122" s="120"/>
      <c r="J122" s="120"/>
      <c r="K122" s="120"/>
      <c r="L122" s="120"/>
      <c r="M122" s="120"/>
      <c r="N122" s="120"/>
      <c r="O122" s="120"/>
      <c r="P122" s="120"/>
    </row>
    <row r="123" spans="1:16" ht="24.95" customHeight="1" x14ac:dyDescent="0.2">
      <c r="A123" s="263">
        <f t="shared" si="1"/>
        <v>118</v>
      </c>
      <c r="B123" s="231"/>
      <c r="C123" s="212"/>
      <c r="D123" s="212"/>
      <c r="E123" s="50"/>
      <c r="F123" s="152"/>
      <c r="G123" s="187"/>
      <c r="H123" s="241"/>
      <c r="I123" s="120"/>
      <c r="J123" s="120"/>
      <c r="K123" s="120"/>
      <c r="L123" s="120"/>
      <c r="M123" s="120"/>
      <c r="N123" s="120"/>
      <c r="O123" s="120"/>
      <c r="P123" s="120"/>
    </row>
    <row r="124" spans="1:16" ht="24.95" customHeight="1" x14ac:dyDescent="0.2">
      <c r="A124" s="263">
        <f t="shared" si="1"/>
        <v>119</v>
      </c>
      <c r="B124" s="231"/>
      <c r="C124" s="212"/>
      <c r="D124" s="212"/>
      <c r="E124" s="50"/>
      <c r="F124" s="152"/>
      <c r="G124" s="187"/>
      <c r="H124" s="241"/>
      <c r="I124" s="120"/>
      <c r="J124" s="120"/>
      <c r="K124" s="120"/>
      <c r="L124" s="120"/>
      <c r="M124" s="120"/>
      <c r="N124" s="120"/>
      <c r="O124" s="120"/>
      <c r="P124" s="120"/>
    </row>
    <row r="125" spans="1:16" ht="24.95" customHeight="1" x14ac:dyDescent="0.2">
      <c r="A125" s="263">
        <f t="shared" si="1"/>
        <v>120</v>
      </c>
      <c r="B125" s="231"/>
      <c r="C125" s="212"/>
      <c r="D125" s="212"/>
      <c r="E125" s="50"/>
      <c r="F125" s="152"/>
      <c r="G125" s="187"/>
      <c r="H125" s="241"/>
      <c r="I125" s="120"/>
      <c r="J125" s="120"/>
      <c r="K125" s="120"/>
      <c r="L125" s="120"/>
      <c r="M125" s="120"/>
      <c r="N125" s="120"/>
      <c r="O125" s="120"/>
      <c r="P125" s="120"/>
    </row>
    <row r="126" spans="1:16" ht="24.95" customHeight="1" x14ac:dyDescent="0.2">
      <c r="A126" s="263">
        <f t="shared" si="1"/>
        <v>121</v>
      </c>
      <c r="B126" s="231"/>
      <c r="C126" s="212"/>
      <c r="D126" s="212"/>
      <c r="E126" s="50"/>
      <c r="F126" s="152"/>
      <c r="G126" s="187"/>
      <c r="H126" s="241"/>
      <c r="I126" s="120"/>
      <c r="J126" s="120"/>
      <c r="K126" s="120"/>
      <c r="L126" s="120"/>
      <c r="M126" s="120"/>
      <c r="N126" s="120"/>
      <c r="O126" s="120"/>
      <c r="P126" s="120"/>
    </row>
    <row r="127" spans="1:16" ht="24.95" customHeight="1" x14ac:dyDescent="0.2">
      <c r="A127" s="263">
        <f t="shared" si="1"/>
        <v>122</v>
      </c>
      <c r="B127" s="231"/>
      <c r="C127" s="212"/>
      <c r="D127" s="212"/>
      <c r="E127" s="50"/>
      <c r="F127" s="152"/>
      <c r="G127" s="187"/>
      <c r="H127" s="241"/>
      <c r="I127" s="120"/>
      <c r="J127" s="120"/>
      <c r="K127" s="120"/>
      <c r="L127" s="120"/>
      <c r="M127" s="120"/>
      <c r="N127" s="120"/>
      <c r="O127" s="120"/>
      <c r="P127" s="120"/>
    </row>
    <row r="128" spans="1:16" ht="24.95" customHeight="1" x14ac:dyDescent="0.2">
      <c r="A128" s="263">
        <f t="shared" si="1"/>
        <v>123</v>
      </c>
      <c r="B128" s="231"/>
      <c r="C128" s="212"/>
      <c r="D128" s="212"/>
      <c r="E128" s="50"/>
      <c r="F128" s="152"/>
      <c r="G128" s="187"/>
      <c r="H128" s="241"/>
      <c r="I128" s="120"/>
      <c r="J128" s="120"/>
      <c r="K128" s="120"/>
      <c r="L128" s="120"/>
      <c r="M128" s="120"/>
      <c r="N128" s="120"/>
      <c r="O128" s="120"/>
      <c r="P128" s="120"/>
    </row>
    <row r="129" spans="1:16" ht="24.95" customHeight="1" x14ac:dyDescent="0.2">
      <c r="A129" s="263">
        <f t="shared" si="1"/>
        <v>124</v>
      </c>
      <c r="B129" s="231"/>
      <c r="C129" s="212"/>
      <c r="D129" s="212"/>
      <c r="E129" s="50"/>
      <c r="F129" s="152"/>
      <c r="G129" s="187"/>
      <c r="H129" s="241"/>
      <c r="I129" s="120"/>
      <c r="J129" s="120"/>
      <c r="K129" s="120"/>
      <c r="L129" s="120"/>
      <c r="M129" s="120"/>
      <c r="N129" s="120"/>
      <c r="O129" s="120"/>
      <c r="P129" s="120"/>
    </row>
    <row r="130" spans="1:16" ht="24.95" customHeight="1" x14ac:dyDescent="0.2">
      <c r="A130" s="263">
        <f t="shared" si="1"/>
        <v>125</v>
      </c>
      <c r="B130" s="231"/>
      <c r="C130" s="212"/>
      <c r="D130" s="212"/>
      <c r="E130" s="50"/>
      <c r="F130" s="152"/>
      <c r="G130" s="187"/>
      <c r="H130" s="241"/>
      <c r="I130" s="120"/>
      <c r="J130" s="120"/>
      <c r="K130" s="120"/>
      <c r="L130" s="120"/>
      <c r="M130" s="120"/>
      <c r="N130" s="120"/>
      <c r="O130" s="120"/>
      <c r="P130" s="120"/>
    </row>
    <row r="131" spans="1:16" ht="24.95" customHeight="1" x14ac:dyDescent="0.2">
      <c r="A131" s="263">
        <f t="shared" si="1"/>
        <v>126</v>
      </c>
      <c r="B131" s="231"/>
      <c r="C131" s="212"/>
      <c r="D131" s="212"/>
      <c r="E131" s="50"/>
      <c r="F131" s="152"/>
      <c r="G131" s="187"/>
      <c r="H131" s="241"/>
      <c r="I131" s="120"/>
      <c r="J131" s="120"/>
      <c r="K131" s="120"/>
      <c r="L131" s="120"/>
      <c r="M131" s="120"/>
      <c r="N131" s="120"/>
      <c r="O131" s="120"/>
      <c r="P131" s="120"/>
    </row>
    <row r="132" spans="1:16" ht="24.95" customHeight="1" x14ac:dyDescent="0.2">
      <c r="A132" s="263">
        <f t="shared" si="1"/>
        <v>127</v>
      </c>
      <c r="B132" s="231"/>
      <c r="C132" s="212"/>
      <c r="D132" s="212"/>
      <c r="E132" s="50"/>
      <c r="F132" s="152"/>
      <c r="G132" s="187"/>
      <c r="H132" s="241"/>
      <c r="I132" s="120"/>
      <c r="J132" s="120"/>
      <c r="K132" s="120"/>
      <c r="L132" s="120"/>
      <c r="M132" s="120"/>
      <c r="N132" s="120"/>
      <c r="O132" s="120"/>
      <c r="P132" s="120"/>
    </row>
    <row r="133" spans="1:16" ht="24.95" customHeight="1" x14ac:dyDescent="0.2">
      <c r="A133" s="263">
        <f t="shared" si="1"/>
        <v>128</v>
      </c>
      <c r="B133" s="231"/>
      <c r="C133" s="212"/>
      <c r="D133" s="212"/>
      <c r="E133" s="50"/>
      <c r="F133" s="152"/>
      <c r="G133" s="187"/>
      <c r="H133" s="241"/>
      <c r="I133" s="120"/>
      <c r="J133" s="120"/>
      <c r="K133" s="120"/>
      <c r="L133" s="120"/>
      <c r="M133" s="120"/>
      <c r="N133" s="120"/>
      <c r="O133" s="120"/>
      <c r="P133" s="120"/>
    </row>
    <row r="134" spans="1:16" ht="24.95" customHeight="1" x14ac:dyDescent="0.2">
      <c r="A134" s="263">
        <f t="shared" si="1"/>
        <v>129</v>
      </c>
      <c r="B134" s="231"/>
      <c r="C134" s="212"/>
      <c r="D134" s="212"/>
      <c r="E134" s="50"/>
      <c r="F134" s="152"/>
      <c r="G134" s="187"/>
      <c r="H134" s="241"/>
      <c r="I134" s="120"/>
      <c r="J134" s="120"/>
      <c r="K134" s="120"/>
      <c r="L134" s="120"/>
      <c r="M134" s="120"/>
      <c r="N134" s="120"/>
      <c r="O134" s="120"/>
      <c r="P134" s="120"/>
    </row>
    <row r="135" spans="1:16" ht="24.95" customHeight="1" x14ac:dyDescent="0.2">
      <c r="A135" s="263">
        <f t="shared" ref="A135:A198" si="2">1+A134</f>
        <v>130</v>
      </c>
      <c r="B135" s="231"/>
      <c r="C135" s="212"/>
      <c r="D135" s="212"/>
      <c r="E135" s="50"/>
      <c r="F135" s="152"/>
      <c r="G135" s="187"/>
      <c r="H135" s="241"/>
      <c r="I135" s="120"/>
      <c r="J135" s="120"/>
      <c r="K135" s="120"/>
      <c r="L135" s="120"/>
      <c r="M135" s="120"/>
      <c r="N135" s="120"/>
      <c r="O135" s="120"/>
      <c r="P135" s="120"/>
    </row>
    <row r="136" spans="1:16" ht="24.95" customHeight="1" x14ac:dyDescent="0.2">
      <c r="A136" s="263">
        <f t="shared" si="2"/>
        <v>131</v>
      </c>
      <c r="B136" s="231"/>
      <c r="C136" s="212"/>
      <c r="D136" s="212"/>
      <c r="E136" s="50"/>
      <c r="F136" s="152"/>
      <c r="G136" s="187"/>
      <c r="H136" s="241"/>
      <c r="I136" s="120"/>
      <c r="J136" s="120"/>
      <c r="K136" s="120"/>
      <c r="L136" s="120"/>
      <c r="M136" s="120"/>
      <c r="N136" s="120"/>
      <c r="O136" s="120"/>
      <c r="P136" s="120"/>
    </row>
    <row r="137" spans="1:16" ht="24.95" customHeight="1" x14ac:dyDescent="0.2">
      <c r="A137" s="263">
        <f t="shared" si="2"/>
        <v>132</v>
      </c>
      <c r="B137" s="231"/>
      <c r="C137" s="212"/>
      <c r="D137" s="212"/>
      <c r="E137" s="50"/>
      <c r="F137" s="152"/>
      <c r="G137" s="187"/>
      <c r="H137" s="241"/>
      <c r="I137" s="120"/>
      <c r="J137" s="120"/>
      <c r="K137" s="120"/>
      <c r="L137" s="120"/>
      <c r="M137" s="120"/>
      <c r="N137" s="120"/>
      <c r="O137" s="120"/>
      <c r="P137" s="120"/>
    </row>
    <row r="138" spans="1:16" ht="24.95" customHeight="1" x14ac:dyDescent="0.2">
      <c r="A138" s="263">
        <f t="shared" si="2"/>
        <v>133</v>
      </c>
      <c r="B138" s="231"/>
      <c r="C138" s="212"/>
      <c r="D138" s="212"/>
      <c r="E138" s="50"/>
      <c r="F138" s="152"/>
      <c r="G138" s="187"/>
      <c r="H138" s="241"/>
      <c r="I138" s="120"/>
      <c r="J138" s="120"/>
      <c r="K138" s="120"/>
      <c r="L138" s="120"/>
      <c r="M138" s="120"/>
      <c r="N138" s="120"/>
      <c r="O138" s="120"/>
      <c r="P138" s="120"/>
    </row>
    <row r="139" spans="1:16" ht="24.95" customHeight="1" x14ac:dyDescent="0.2">
      <c r="A139" s="263">
        <f t="shared" si="2"/>
        <v>134</v>
      </c>
      <c r="B139" s="231"/>
      <c r="C139" s="212"/>
      <c r="D139" s="212"/>
      <c r="E139" s="50"/>
      <c r="F139" s="152"/>
      <c r="G139" s="187"/>
      <c r="H139" s="241"/>
      <c r="I139" s="120"/>
      <c r="J139" s="120"/>
      <c r="K139" s="120"/>
      <c r="L139" s="120"/>
      <c r="M139" s="120"/>
      <c r="N139" s="120"/>
      <c r="O139" s="120"/>
      <c r="P139" s="120"/>
    </row>
    <row r="140" spans="1:16" ht="24.95" customHeight="1" x14ac:dyDescent="0.2">
      <c r="A140" s="263">
        <f t="shared" si="2"/>
        <v>135</v>
      </c>
      <c r="B140" s="231"/>
      <c r="C140" s="212"/>
      <c r="D140" s="212"/>
      <c r="E140" s="50"/>
      <c r="F140" s="152"/>
      <c r="G140" s="187"/>
      <c r="H140" s="241"/>
      <c r="I140" s="120"/>
      <c r="J140" s="120"/>
      <c r="K140" s="120"/>
      <c r="L140" s="120"/>
      <c r="M140" s="120"/>
      <c r="N140" s="120"/>
      <c r="O140" s="120"/>
      <c r="P140" s="120"/>
    </row>
    <row r="141" spans="1:16" ht="24.95" customHeight="1" x14ac:dyDescent="0.2">
      <c r="A141" s="263">
        <f t="shared" si="2"/>
        <v>136</v>
      </c>
      <c r="B141" s="231"/>
      <c r="C141" s="212"/>
      <c r="D141" s="212"/>
      <c r="E141" s="50"/>
      <c r="F141" s="152"/>
      <c r="G141" s="187"/>
      <c r="H141" s="241"/>
      <c r="I141" s="120"/>
      <c r="J141" s="120"/>
      <c r="K141" s="120"/>
      <c r="L141" s="120"/>
      <c r="M141" s="120"/>
      <c r="N141" s="120"/>
      <c r="O141" s="120"/>
      <c r="P141" s="120"/>
    </row>
    <row r="142" spans="1:16" ht="24.95" customHeight="1" x14ac:dyDescent="0.2">
      <c r="A142" s="263">
        <f t="shared" si="2"/>
        <v>137</v>
      </c>
      <c r="B142" s="231"/>
      <c r="C142" s="212"/>
      <c r="D142" s="212"/>
      <c r="E142" s="50"/>
      <c r="F142" s="152"/>
      <c r="G142" s="187"/>
      <c r="H142" s="241"/>
      <c r="I142" s="120"/>
      <c r="J142" s="120"/>
      <c r="K142" s="120"/>
      <c r="L142" s="120"/>
      <c r="M142" s="120"/>
      <c r="N142" s="120"/>
      <c r="O142" s="120"/>
      <c r="P142" s="120"/>
    </row>
    <row r="143" spans="1:16" ht="24.95" customHeight="1" x14ac:dyDescent="0.2">
      <c r="A143" s="263">
        <f t="shared" si="2"/>
        <v>138</v>
      </c>
      <c r="B143" s="231"/>
      <c r="C143" s="212"/>
      <c r="D143" s="212"/>
      <c r="E143" s="50"/>
      <c r="F143" s="152"/>
      <c r="G143" s="187"/>
      <c r="H143" s="241"/>
      <c r="I143" s="120"/>
      <c r="J143" s="120"/>
      <c r="K143" s="120"/>
      <c r="L143" s="120"/>
      <c r="M143" s="120"/>
      <c r="N143" s="120"/>
      <c r="O143" s="120"/>
      <c r="P143" s="120"/>
    </row>
    <row r="144" spans="1:16" ht="24.95" customHeight="1" x14ac:dyDescent="0.2">
      <c r="A144" s="263">
        <f t="shared" si="2"/>
        <v>139</v>
      </c>
      <c r="B144" s="231"/>
      <c r="C144" s="212"/>
      <c r="D144" s="212"/>
      <c r="E144" s="50"/>
      <c r="F144" s="152"/>
      <c r="G144" s="187"/>
      <c r="H144" s="241"/>
      <c r="I144" s="120"/>
      <c r="J144" s="120"/>
      <c r="K144" s="120"/>
      <c r="L144" s="120"/>
      <c r="M144" s="120"/>
      <c r="N144" s="120"/>
      <c r="O144" s="120"/>
      <c r="P144" s="120"/>
    </row>
    <row r="145" spans="1:16" ht="24.95" customHeight="1" x14ac:dyDescent="0.2">
      <c r="A145" s="263">
        <f t="shared" si="2"/>
        <v>140</v>
      </c>
      <c r="B145" s="231"/>
      <c r="C145" s="212"/>
      <c r="D145" s="212"/>
      <c r="E145" s="50"/>
      <c r="F145" s="152"/>
      <c r="G145" s="187"/>
      <c r="H145" s="241"/>
      <c r="I145" s="120"/>
      <c r="J145" s="120"/>
      <c r="K145" s="120"/>
      <c r="L145" s="120"/>
      <c r="M145" s="120"/>
      <c r="N145" s="120"/>
      <c r="O145" s="120"/>
      <c r="P145" s="120"/>
    </row>
    <row r="146" spans="1:16" ht="24.95" customHeight="1" x14ac:dyDescent="0.2">
      <c r="A146" s="263">
        <f t="shared" si="2"/>
        <v>141</v>
      </c>
      <c r="B146" s="231"/>
      <c r="C146" s="212"/>
      <c r="D146" s="212"/>
      <c r="E146" s="50"/>
      <c r="F146" s="152"/>
      <c r="G146" s="187"/>
      <c r="H146" s="241"/>
      <c r="I146" s="120"/>
      <c r="J146" s="120"/>
      <c r="K146" s="120"/>
      <c r="L146" s="120"/>
      <c r="M146" s="120"/>
      <c r="N146" s="120"/>
      <c r="O146" s="120"/>
      <c r="P146" s="120"/>
    </row>
    <row r="147" spans="1:16" ht="24.95" customHeight="1" x14ac:dyDescent="0.2">
      <c r="A147" s="263">
        <f t="shared" si="2"/>
        <v>142</v>
      </c>
      <c r="B147" s="231"/>
      <c r="C147" s="212"/>
      <c r="D147" s="212"/>
      <c r="E147" s="50"/>
      <c r="F147" s="152"/>
      <c r="G147" s="187"/>
      <c r="H147" s="241"/>
      <c r="I147" s="120"/>
      <c r="J147" s="120"/>
      <c r="K147" s="120"/>
      <c r="L147" s="120"/>
      <c r="M147" s="120"/>
      <c r="N147" s="120"/>
      <c r="O147" s="120"/>
      <c r="P147" s="120"/>
    </row>
    <row r="148" spans="1:16" ht="24.95" customHeight="1" x14ac:dyDescent="0.2">
      <c r="A148" s="263">
        <f t="shared" si="2"/>
        <v>143</v>
      </c>
      <c r="B148" s="231"/>
      <c r="C148" s="212"/>
      <c r="D148" s="212"/>
      <c r="E148" s="50"/>
      <c r="F148" s="152"/>
      <c r="G148" s="187"/>
      <c r="H148" s="241"/>
      <c r="I148" s="120"/>
      <c r="J148" s="120"/>
      <c r="K148" s="120"/>
      <c r="L148" s="120"/>
      <c r="M148" s="120"/>
      <c r="N148" s="120"/>
      <c r="O148" s="120"/>
      <c r="P148" s="120"/>
    </row>
    <row r="149" spans="1:16" ht="24.95" customHeight="1" x14ac:dyDescent="0.2">
      <c r="A149" s="263">
        <f t="shared" si="2"/>
        <v>144</v>
      </c>
      <c r="B149" s="231"/>
      <c r="C149" s="212"/>
      <c r="D149" s="212"/>
      <c r="E149" s="50"/>
      <c r="F149" s="152"/>
      <c r="G149" s="187"/>
      <c r="H149" s="241"/>
      <c r="I149" s="120"/>
      <c r="J149" s="120"/>
      <c r="K149" s="120"/>
      <c r="L149" s="120"/>
      <c r="M149" s="120"/>
      <c r="N149" s="120"/>
      <c r="O149" s="120"/>
      <c r="P149" s="120"/>
    </row>
    <row r="150" spans="1:16" ht="24.95" customHeight="1" x14ac:dyDescent="0.2">
      <c r="A150" s="263">
        <f t="shared" si="2"/>
        <v>145</v>
      </c>
      <c r="B150" s="231"/>
      <c r="C150" s="212"/>
      <c r="D150" s="212"/>
      <c r="E150" s="50"/>
      <c r="F150" s="152"/>
      <c r="G150" s="187"/>
      <c r="H150" s="241"/>
      <c r="I150" s="120"/>
      <c r="J150" s="120"/>
      <c r="K150" s="120"/>
      <c r="L150" s="120"/>
      <c r="M150" s="120"/>
      <c r="N150" s="120"/>
      <c r="O150" s="120"/>
      <c r="P150" s="120"/>
    </row>
    <row r="151" spans="1:16" ht="24.95" customHeight="1" x14ac:dyDescent="0.2">
      <c r="A151" s="263">
        <f t="shared" si="2"/>
        <v>146</v>
      </c>
      <c r="B151" s="231"/>
      <c r="C151" s="212"/>
      <c r="D151" s="212"/>
      <c r="E151" s="50"/>
      <c r="F151" s="152"/>
      <c r="G151" s="187"/>
      <c r="H151" s="241"/>
      <c r="I151" s="120"/>
      <c r="J151" s="120"/>
      <c r="K151" s="120"/>
      <c r="L151" s="120"/>
      <c r="M151" s="120"/>
      <c r="N151" s="120"/>
      <c r="O151" s="120"/>
      <c r="P151" s="120"/>
    </row>
    <row r="152" spans="1:16" ht="24.95" customHeight="1" x14ac:dyDescent="0.2">
      <c r="A152" s="263">
        <f t="shared" si="2"/>
        <v>147</v>
      </c>
      <c r="B152" s="231"/>
      <c r="C152" s="212"/>
      <c r="D152" s="212"/>
      <c r="E152" s="50"/>
      <c r="F152" s="152"/>
      <c r="G152" s="187"/>
      <c r="H152" s="241"/>
      <c r="I152" s="120"/>
      <c r="J152" s="120"/>
      <c r="K152" s="120"/>
      <c r="L152" s="120"/>
      <c r="M152" s="120"/>
      <c r="N152" s="120"/>
      <c r="O152" s="120"/>
      <c r="P152" s="120"/>
    </row>
    <row r="153" spans="1:16" ht="24.95" customHeight="1" x14ac:dyDescent="0.2">
      <c r="A153" s="263">
        <f t="shared" si="2"/>
        <v>148</v>
      </c>
      <c r="B153" s="231"/>
      <c r="C153" s="212"/>
      <c r="D153" s="212"/>
      <c r="E153" s="50"/>
      <c r="F153" s="152"/>
      <c r="G153" s="187"/>
      <c r="H153" s="241"/>
      <c r="I153" s="120"/>
      <c r="J153" s="120"/>
      <c r="K153" s="120"/>
      <c r="L153" s="120"/>
      <c r="M153" s="120"/>
      <c r="N153" s="120"/>
      <c r="O153" s="120"/>
      <c r="P153" s="120"/>
    </row>
    <row r="154" spans="1:16" ht="24.95" customHeight="1" x14ac:dyDescent="0.2">
      <c r="A154" s="263">
        <f t="shared" si="2"/>
        <v>149</v>
      </c>
      <c r="B154" s="231"/>
      <c r="C154" s="212"/>
      <c r="D154" s="212"/>
      <c r="E154" s="50"/>
      <c r="F154" s="152"/>
      <c r="G154" s="187"/>
      <c r="H154" s="241"/>
      <c r="I154" s="120"/>
      <c r="J154" s="120"/>
      <c r="K154" s="120"/>
      <c r="L154" s="120"/>
      <c r="M154" s="120"/>
      <c r="N154" s="120"/>
      <c r="O154" s="120"/>
      <c r="P154" s="120"/>
    </row>
    <row r="155" spans="1:16" ht="24.95" customHeight="1" x14ac:dyDescent="0.2">
      <c r="A155" s="263">
        <f t="shared" si="2"/>
        <v>150</v>
      </c>
      <c r="B155" s="231"/>
      <c r="C155" s="212"/>
      <c r="D155" s="212"/>
      <c r="E155" s="50"/>
      <c r="F155" s="152"/>
      <c r="G155" s="187"/>
      <c r="H155" s="241"/>
      <c r="I155" s="120"/>
      <c r="J155" s="120"/>
      <c r="K155" s="120"/>
      <c r="L155" s="120"/>
      <c r="M155" s="120"/>
      <c r="N155" s="120"/>
      <c r="O155" s="120"/>
      <c r="P155" s="120"/>
    </row>
    <row r="156" spans="1:16" ht="24.95" customHeight="1" x14ac:dyDescent="0.2">
      <c r="A156" s="263">
        <f t="shared" si="2"/>
        <v>151</v>
      </c>
      <c r="B156" s="231"/>
      <c r="C156" s="212"/>
      <c r="D156" s="212"/>
      <c r="E156" s="50"/>
      <c r="F156" s="152"/>
      <c r="G156" s="187"/>
      <c r="H156" s="241"/>
      <c r="I156" s="120"/>
      <c r="J156" s="120"/>
      <c r="K156" s="120"/>
      <c r="L156" s="120"/>
      <c r="M156" s="120"/>
      <c r="N156" s="120"/>
      <c r="O156" s="120"/>
      <c r="P156" s="120"/>
    </row>
    <row r="157" spans="1:16" ht="24.95" customHeight="1" x14ac:dyDescent="0.2">
      <c r="A157" s="263">
        <f t="shared" si="2"/>
        <v>152</v>
      </c>
      <c r="B157" s="231"/>
      <c r="C157" s="212"/>
      <c r="D157" s="212"/>
      <c r="E157" s="50"/>
      <c r="F157" s="152"/>
      <c r="G157" s="187"/>
      <c r="H157" s="241"/>
      <c r="I157" s="120"/>
      <c r="J157" s="120"/>
      <c r="K157" s="120"/>
      <c r="L157" s="120"/>
      <c r="M157" s="120"/>
      <c r="N157" s="120"/>
      <c r="O157" s="120"/>
      <c r="P157" s="120"/>
    </row>
    <row r="158" spans="1:16" ht="24.95" customHeight="1" x14ac:dyDescent="0.2">
      <c r="A158" s="263">
        <f t="shared" si="2"/>
        <v>153</v>
      </c>
      <c r="B158" s="231"/>
      <c r="C158" s="212"/>
      <c r="D158" s="212"/>
      <c r="E158" s="50"/>
      <c r="F158" s="152"/>
      <c r="G158" s="187"/>
      <c r="H158" s="241"/>
      <c r="I158" s="120"/>
      <c r="J158" s="120"/>
      <c r="K158" s="120"/>
      <c r="L158" s="120"/>
      <c r="M158" s="120"/>
      <c r="N158" s="120"/>
      <c r="O158" s="120"/>
      <c r="P158" s="120"/>
    </row>
    <row r="159" spans="1:16" ht="24.95" customHeight="1" x14ac:dyDescent="0.2">
      <c r="A159" s="263">
        <f t="shared" si="2"/>
        <v>154</v>
      </c>
      <c r="B159" s="231"/>
      <c r="C159" s="212"/>
      <c r="D159" s="212"/>
      <c r="E159" s="50"/>
      <c r="F159" s="152"/>
      <c r="G159" s="187"/>
      <c r="H159" s="241"/>
      <c r="I159" s="120"/>
      <c r="J159" s="120"/>
      <c r="K159" s="120"/>
      <c r="L159" s="120"/>
      <c r="M159" s="120"/>
      <c r="N159" s="120"/>
      <c r="O159" s="120"/>
      <c r="P159" s="120"/>
    </row>
    <row r="160" spans="1:16" ht="24.95" customHeight="1" x14ac:dyDescent="0.2">
      <c r="A160" s="263">
        <f t="shared" si="2"/>
        <v>155</v>
      </c>
      <c r="B160" s="231"/>
      <c r="C160" s="212"/>
      <c r="D160" s="212"/>
      <c r="E160" s="50"/>
      <c r="F160" s="152"/>
      <c r="G160" s="187"/>
      <c r="H160" s="241"/>
      <c r="I160" s="120"/>
      <c r="J160" s="120"/>
      <c r="K160" s="120"/>
      <c r="L160" s="120"/>
      <c r="M160" s="120"/>
      <c r="N160" s="120"/>
      <c r="O160" s="120"/>
      <c r="P160" s="120"/>
    </row>
    <row r="161" spans="1:16" ht="24.95" customHeight="1" x14ac:dyDescent="0.2">
      <c r="A161" s="263">
        <f t="shared" si="2"/>
        <v>156</v>
      </c>
      <c r="B161" s="231"/>
      <c r="C161" s="212"/>
      <c r="D161" s="212"/>
      <c r="E161" s="50"/>
      <c r="F161" s="152"/>
      <c r="G161" s="187"/>
      <c r="H161" s="241"/>
      <c r="I161" s="120"/>
      <c r="J161" s="120"/>
      <c r="K161" s="120"/>
      <c r="L161" s="120"/>
      <c r="M161" s="120"/>
      <c r="N161" s="120"/>
      <c r="O161" s="120"/>
      <c r="P161" s="120"/>
    </row>
    <row r="162" spans="1:16" ht="24.95" customHeight="1" x14ac:dyDescent="0.2">
      <c r="A162" s="263">
        <f t="shared" si="2"/>
        <v>157</v>
      </c>
      <c r="B162" s="231"/>
      <c r="C162" s="212"/>
      <c r="D162" s="212"/>
      <c r="E162" s="50"/>
      <c r="F162" s="152"/>
      <c r="G162" s="187"/>
      <c r="H162" s="241"/>
      <c r="I162" s="120"/>
      <c r="J162" s="120"/>
      <c r="K162" s="120"/>
      <c r="L162" s="120"/>
      <c r="M162" s="120"/>
      <c r="N162" s="120"/>
      <c r="O162" s="120"/>
      <c r="P162" s="120"/>
    </row>
    <row r="163" spans="1:16" ht="24.95" customHeight="1" x14ac:dyDescent="0.2">
      <c r="A163" s="263">
        <f t="shared" si="2"/>
        <v>158</v>
      </c>
      <c r="B163" s="231"/>
      <c r="C163" s="212"/>
      <c r="D163" s="212"/>
      <c r="E163" s="50"/>
      <c r="F163" s="152"/>
      <c r="G163" s="187"/>
      <c r="H163" s="241"/>
      <c r="I163" s="120"/>
      <c r="J163" s="120"/>
      <c r="K163" s="120"/>
      <c r="L163" s="120"/>
      <c r="M163" s="120"/>
      <c r="N163" s="120"/>
      <c r="O163" s="120"/>
      <c r="P163" s="120"/>
    </row>
    <row r="164" spans="1:16" ht="24.95" customHeight="1" x14ac:dyDescent="0.2">
      <c r="A164" s="263">
        <f t="shared" si="2"/>
        <v>159</v>
      </c>
      <c r="B164" s="231"/>
      <c r="C164" s="212"/>
      <c r="D164" s="212"/>
      <c r="E164" s="50"/>
      <c r="F164" s="152"/>
      <c r="G164" s="187"/>
      <c r="H164" s="241"/>
      <c r="I164" s="120"/>
      <c r="J164" s="120"/>
      <c r="K164" s="120"/>
      <c r="L164" s="120"/>
      <c r="M164" s="120"/>
      <c r="N164" s="120"/>
      <c r="O164" s="120"/>
      <c r="P164" s="120"/>
    </row>
    <row r="165" spans="1:16" ht="24.95" customHeight="1" x14ac:dyDescent="0.2">
      <c r="A165" s="263">
        <f t="shared" si="2"/>
        <v>160</v>
      </c>
      <c r="B165" s="231"/>
      <c r="C165" s="212"/>
      <c r="D165" s="212"/>
      <c r="E165" s="50"/>
      <c r="F165" s="152"/>
      <c r="G165" s="187"/>
      <c r="H165" s="241"/>
      <c r="I165" s="120"/>
      <c r="J165" s="120"/>
      <c r="K165" s="120"/>
      <c r="L165" s="120"/>
      <c r="M165" s="120"/>
      <c r="N165" s="120"/>
      <c r="O165" s="120"/>
      <c r="P165" s="120"/>
    </row>
    <row r="166" spans="1:16" ht="24.95" customHeight="1" x14ac:dyDescent="0.2">
      <c r="A166" s="263">
        <f t="shared" si="2"/>
        <v>161</v>
      </c>
      <c r="B166" s="231"/>
      <c r="C166" s="212"/>
      <c r="D166" s="212"/>
      <c r="E166" s="50"/>
      <c r="F166" s="152"/>
      <c r="G166" s="187"/>
      <c r="H166" s="241"/>
      <c r="I166" s="120"/>
      <c r="J166" s="120"/>
      <c r="K166" s="120"/>
      <c r="L166" s="120"/>
      <c r="M166" s="120"/>
      <c r="N166" s="120"/>
      <c r="O166" s="120"/>
      <c r="P166" s="120"/>
    </row>
    <row r="167" spans="1:16" ht="24.95" customHeight="1" x14ac:dyDescent="0.2">
      <c r="A167" s="263">
        <f t="shared" si="2"/>
        <v>162</v>
      </c>
      <c r="B167" s="231"/>
      <c r="C167" s="212"/>
      <c r="D167" s="212"/>
      <c r="E167" s="50"/>
      <c r="F167" s="152"/>
      <c r="G167" s="187"/>
      <c r="H167" s="241"/>
      <c r="I167" s="120"/>
      <c r="J167" s="120"/>
      <c r="K167" s="120"/>
      <c r="L167" s="120"/>
      <c r="M167" s="120"/>
      <c r="N167" s="120"/>
      <c r="O167" s="120"/>
      <c r="P167" s="120"/>
    </row>
    <row r="168" spans="1:16" ht="24.95" customHeight="1" x14ac:dyDescent="0.2">
      <c r="A168" s="263">
        <f t="shared" si="2"/>
        <v>163</v>
      </c>
      <c r="B168" s="231"/>
      <c r="C168" s="212"/>
      <c r="D168" s="212"/>
      <c r="E168" s="50"/>
      <c r="F168" s="152"/>
      <c r="G168" s="187"/>
      <c r="H168" s="241"/>
      <c r="I168" s="120"/>
      <c r="J168" s="120"/>
      <c r="K168" s="120"/>
      <c r="L168" s="120"/>
      <c r="M168" s="120"/>
      <c r="N168" s="120"/>
      <c r="O168" s="120"/>
      <c r="P168" s="120"/>
    </row>
    <row r="169" spans="1:16" ht="24.95" customHeight="1" x14ac:dyDescent="0.2">
      <c r="A169" s="263">
        <f t="shared" si="2"/>
        <v>164</v>
      </c>
      <c r="B169" s="231"/>
      <c r="C169" s="212"/>
      <c r="D169" s="212"/>
      <c r="E169" s="50"/>
      <c r="F169" s="152"/>
      <c r="G169" s="187"/>
      <c r="H169" s="241"/>
      <c r="I169" s="120"/>
      <c r="J169" s="120"/>
      <c r="K169" s="120"/>
      <c r="L169" s="120"/>
      <c r="M169" s="120"/>
      <c r="N169" s="120"/>
      <c r="O169" s="120"/>
      <c r="P169" s="120"/>
    </row>
    <row r="170" spans="1:16" ht="24.95" customHeight="1" x14ac:dyDescent="0.2">
      <c r="A170" s="263">
        <f t="shared" si="2"/>
        <v>165</v>
      </c>
      <c r="B170" s="231"/>
      <c r="C170" s="212"/>
      <c r="D170" s="212"/>
      <c r="E170" s="50"/>
      <c r="F170" s="152"/>
      <c r="G170" s="187"/>
      <c r="H170" s="241"/>
      <c r="I170" s="120"/>
      <c r="J170" s="120"/>
      <c r="K170" s="120"/>
      <c r="L170" s="120"/>
      <c r="M170" s="120"/>
      <c r="N170" s="120"/>
      <c r="O170" s="120"/>
      <c r="P170" s="120"/>
    </row>
    <row r="171" spans="1:16" ht="24.95" customHeight="1" x14ac:dyDescent="0.2">
      <c r="A171" s="263">
        <f t="shared" si="2"/>
        <v>166</v>
      </c>
      <c r="B171" s="231"/>
      <c r="C171" s="212"/>
      <c r="D171" s="212"/>
      <c r="E171" s="50"/>
      <c r="F171" s="152"/>
      <c r="G171" s="187"/>
      <c r="H171" s="241"/>
      <c r="I171" s="120"/>
      <c r="J171" s="120"/>
      <c r="K171" s="120"/>
      <c r="L171" s="120"/>
      <c r="M171" s="120"/>
      <c r="N171" s="120"/>
      <c r="O171" s="120"/>
      <c r="P171" s="120"/>
    </row>
    <row r="172" spans="1:16" ht="24.95" customHeight="1" x14ac:dyDescent="0.2">
      <c r="A172" s="263">
        <f t="shared" si="2"/>
        <v>167</v>
      </c>
      <c r="B172" s="231"/>
      <c r="C172" s="212"/>
      <c r="D172" s="212"/>
      <c r="E172" s="50"/>
      <c r="F172" s="152"/>
      <c r="G172" s="187"/>
      <c r="H172" s="241"/>
      <c r="I172" s="120"/>
      <c r="J172" s="120"/>
      <c r="K172" s="120"/>
      <c r="L172" s="120"/>
      <c r="M172" s="120"/>
      <c r="N172" s="120"/>
      <c r="O172" s="120"/>
      <c r="P172" s="120"/>
    </row>
    <row r="173" spans="1:16" ht="24.95" customHeight="1" x14ac:dyDescent="0.2">
      <c r="A173" s="263">
        <f t="shared" si="2"/>
        <v>168</v>
      </c>
      <c r="B173" s="231"/>
      <c r="C173" s="212"/>
      <c r="D173" s="212"/>
      <c r="E173" s="50"/>
      <c r="F173" s="152"/>
      <c r="G173" s="187"/>
      <c r="H173" s="241"/>
      <c r="I173" s="120"/>
      <c r="J173" s="120"/>
      <c r="K173" s="120"/>
      <c r="L173" s="120"/>
      <c r="M173" s="120"/>
      <c r="N173" s="120"/>
      <c r="O173" s="120"/>
      <c r="P173" s="120"/>
    </row>
    <row r="174" spans="1:16" ht="24.95" customHeight="1" x14ac:dyDescent="0.2">
      <c r="A174" s="263">
        <f t="shared" si="2"/>
        <v>169</v>
      </c>
      <c r="B174" s="231"/>
      <c r="C174" s="212"/>
      <c r="D174" s="212"/>
      <c r="E174" s="50"/>
      <c r="F174" s="152"/>
      <c r="G174" s="187"/>
      <c r="H174" s="241"/>
      <c r="I174" s="120"/>
      <c r="J174" s="120"/>
      <c r="K174" s="120"/>
      <c r="L174" s="120"/>
      <c r="M174" s="120"/>
      <c r="N174" s="120"/>
      <c r="O174" s="120"/>
      <c r="P174" s="120"/>
    </row>
    <row r="175" spans="1:16" ht="24.95" customHeight="1" x14ac:dyDescent="0.2">
      <c r="A175" s="263">
        <f t="shared" si="2"/>
        <v>170</v>
      </c>
      <c r="B175" s="231"/>
      <c r="C175" s="212"/>
      <c r="D175" s="212"/>
      <c r="E175" s="50"/>
      <c r="F175" s="152"/>
      <c r="G175" s="187"/>
      <c r="H175" s="241"/>
      <c r="I175" s="120"/>
      <c r="J175" s="120"/>
      <c r="K175" s="120"/>
      <c r="L175" s="120"/>
      <c r="M175" s="120"/>
      <c r="N175" s="120"/>
      <c r="O175" s="120"/>
      <c r="P175" s="120"/>
    </row>
    <row r="176" spans="1:16" ht="24.95" customHeight="1" x14ac:dyDescent="0.2">
      <c r="A176" s="263">
        <f t="shared" si="2"/>
        <v>171</v>
      </c>
      <c r="B176" s="231"/>
      <c r="C176" s="212"/>
      <c r="D176" s="212"/>
      <c r="E176" s="50"/>
      <c r="F176" s="152"/>
      <c r="G176" s="187"/>
      <c r="H176" s="241"/>
      <c r="I176" s="120"/>
      <c r="J176" s="120"/>
      <c r="K176" s="120"/>
      <c r="L176" s="120"/>
      <c r="M176" s="120"/>
      <c r="N176" s="120"/>
      <c r="O176" s="120"/>
      <c r="P176" s="120"/>
    </row>
    <row r="177" spans="1:16" ht="24.95" customHeight="1" x14ac:dyDescent="0.2">
      <c r="A177" s="263">
        <f t="shared" si="2"/>
        <v>172</v>
      </c>
      <c r="B177" s="231"/>
      <c r="C177" s="212"/>
      <c r="D177" s="212"/>
      <c r="E177" s="50"/>
      <c r="F177" s="152"/>
      <c r="G177" s="187"/>
      <c r="H177" s="241"/>
      <c r="I177" s="120"/>
      <c r="J177" s="120"/>
      <c r="K177" s="120"/>
      <c r="L177" s="120"/>
      <c r="M177" s="120"/>
      <c r="N177" s="120"/>
      <c r="O177" s="120"/>
      <c r="P177" s="120"/>
    </row>
    <row r="178" spans="1:16" ht="24.95" customHeight="1" x14ac:dyDescent="0.2">
      <c r="A178" s="263">
        <f t="shared" si="2"/>
        <v>173</v>
      </c>
      <c r="B178" s="231"/>
      <c r="C178" s="212"/>
      <c r="D178" s="212"/>
      <c r="E178" s="50"/>
      <c r="F178" s="152"/>
      <c r="G178" s="187"/>
      <c r="H178" s="241"/>
      <c r="I178" s="120"/>
      <c r="J178" s="120"/>
      <c r="K178" s="120"/>
      <c r="L178" s="120"/>
      <c r="M178" s="120"/>
      <c r="N178" s="120"/>
      <c r="O178" s="120"/>
      <c r="P178" s="120"/>
    </row>
    <row r="179" spans="1:16" ht="24.95" customHeight="1" x14ac:dyDescent="0.2">
      <c r="A179" s="263">
        <f t="shared" si="2"/>
        <v>174</v>
      </c>
      <c r="B179" s="231"/>
      <c r="C179" s="212"/>
      <c r="D179" s="212"/>
      <c r="E179" s="50"/>
      <c r="F179" s="152"/>
      <c r="G179" s="187"/>
      <c r="H179" s="241"/>
      <c r="I179" s="120"/>
      <c r="J179" s="120"/>
      <c r="K179" s="120"/>
      <c r="L179" s="120"/>
      <c r="M179" s="120"/>
      <c r="N179" s="120"/>
      <c r="O179" s="120"/>
      <c r="P179" s="120"/>
    </row>
    <row r="180" spans="1:16" ht="24.95" customHeight="1" x14ac:dyDescent="0.2">
      <c r="A180" s="263">
        <f t="shared" si="2"/>
        <v>175</v>
      </c>
      <c r="B180" s="231"/>
      <c r="C180" s="212"/>
      <c r="D180" s="212"/>
      <c r="E180" s="50"/>
      <c r="F180" s="152"/>
      <c r="G180" s="187"/>
      <c r="H180" s="241"/>
      <c r="I180" s="120"/>
      <c r="J180" s="120"/>
      <c r="K180" s="120"/>
      <c r="L180" s="120"/>
      <c r="M180" s="120"/>
      <c r="N180" s="120"/>
      <c r="O180" s="120"/>
      <c r="P180" s="120"/>
    </row>
    <row r="181" spans="1:16" ht="24.95" customHeight="1" x14ac:dyDescent="0.2">
      <c r="A181" s="263">
        <f t="shared" si="2"/>
        <v>176</v>
      </c>
      <c r="B181" s="231"/>
      <c r="C181" s="212"/>
      <c r="D181" s="212"/>
      <c r="E181" s="50"/>
      <c r="F181" s="152"/>
      <c r="G181" s="187"/>
      <c r="H181" s="241"/>
      <c r="I181" s="120"/>
      <c r="J181" s="120"/>
      <c r="K181" s="120"/>
      <c r="L181" s="120"/>
      <c r="M181" s="120"/>
      <c r="N181" s="120"/>
      <c r="O181" s="120"/>
      <c r="P181" s="120"/>
    </row>
    <row r="182" spans="1:16" ht="24.95" customHeight="1" x14ac:dyDescent="0.2">
      <c r="A182" s="263">
        <f t="shared" si="2"/>
        <v>177</v>
      </c>
      <c r="B182" s="231"/>
      <c r="C182" s="212"/>
      <c r="D182" s="212"/>
      <c r="E182" s="50"/>
      <c r="F182" s="152"/>
      <c r="G182" s="187"/>
      <c r="H182" s="241"/>
      <c r="I182" s="120"/>
      <c r="J182" s="120"/>
      <c r="K182" s="120"/>
      <c r="L182" s="120"/>
      <c r="M182" s="120"/>
      <c r="N182" s="120"/>
      <c r="O182" s="120"/>
      <c r="P182" s="120"/>
    </row>
    <row r="183" spans="1:16" ht="24.95" customHeight="1" x14ac:dyDescent="0.2">
      <c r="A183" s="263">
        <f t="shared" si="2"/>
        <v>178</v>
      </c>
      <c r="B183" s="231"/>
      <c r="C183" s="212"/>
      <c r="D183" s="212"/>
      <c r="E183" s="50"/>
      <c r="F183" s="152"/>
      <c r="G183" s="187"/>
      <c r="H183" s="241"/>
      <c r="I183" s="120"/>
      <c r="J183" s="120"/>
      <c r="K183" s="120"/>
      <c r="L183" s="120"/>
      <c r="M183" s="120"/>
      <c r="N183" s="120"/>
      <c r="O183" s="120"/>
      <c r="P183" s="120"/>
    </row>
    <row r="184" spans="1:16" ht="24.95" customHeight="1" x14ac:dyDescent="0.2">
      <c r="A184" s="263">
        <f t="shared" si="2"/>
        <v>179</v>
      </c>
      <c r="B184" s="231"/>
      <c r="C184" s="212"/>
      <c r="D184" s="212"/>
      <c r="E184" s="50"/>
      <c r="F184" s="152"/>
      <c r="G184" s="187"/>
      <c r="H184" s="241"/>
      <c r="I184" s="120"/>
      <c r="J184" s="120"/>
      <c r="K184" s="120"/>
      <c r="L184" s="120"/>
      <c r="M184" s="120"/>
      <c r="N184" s="120"/>
      <c r="O184" s="120"/>
      <c r="P184" s="120"/>
    </row>
    <row r="185" spans="1:16" ht="24.95" customHeight="1" x14ac:dyDescent="0.2">
      <c r="A185" s="263">
        <f t="shared" si="2"/>
        <v>180</v>
      </c>
      <c r="B185" s="231"/>
      <c r="C185" s="212"/>
      <c r="D185" s="212"/>
      <c r="E185" s="50"/>
      <c r="F185" s="152"/>
      <c r="G185" s="187"/>
      <c r="H185" s="241"/>
      <c r="I185" s="120"/>
      <c r="J185" s="120"/>
      <c r="K185" s="120"/>
      <c r="L185" s="120"/>
      <c r="M185" s="120"/>
      <c r="N185" s="120"/>
      <c r="O185" s="120"/>
      <c r="P185" s="120"/>
    </row>
    <row r="186" spans="1:16" ht="24.95" customHeight="1" x14ac:dyDescent="0.2">
      <c r="A186" s="263">
        <f t="shared" si="2"/>
        <v>181</v>
      </c>
      <c r="B186" s="231"/>
      <c r="C186" s="212"/>
      <c r="D186" s="212"/>
      <c r="E186" s="50"/>
      <c r="F186" s="152"/>
      <c r="G186" s="187"/>
      <c r="H186" s="241"/>
      <c r="I186" s="120"/>
      <c r="J186" s="120"/>
      <c r="K186" s="120"/>
      <c r="L186" s="120"/>
      <c r="M186" s="120"/>
      <c r="N186" s="120"/>
      <c r="O186" s="120"/>
      <c r="P186" s="120"/>
    </row>
    <row r="187" spans="1:16" ht="24.95" customHeight="1" x14ac:dyDescent="0.2">
      <c r="A187" s="263">
        <f t="shared" si="2"/>
        <v>182</v>
      </c>
      <c r="B187" s="231"/>
      <c r="C187" s="212"/>
      <c r="D187" s="212"/>
      <c r="E187" s="50"/>
      <c r="F187" s="152"/>
      <c r="G187" s="187"/>
      <c r="H187" s="241"/>
      <c r="I187" s="120"/>
      <c r="J187" s="120"/>
      <c r="K187" s="120"/>
      <c r="L187" s="120"/>
      <c r="M187" s="120"/>
      <c r="N187" s="120"/>
      <c r="O187" s="120"/>
      <c r="P187" s="120"/>
    </row>
    <row r="188" spans="1:16" ht="24.95" customHeight="1" x14ac:dyDescent="0.2">
      <c r="A188" s="263">
        <f t="shared" si="2"/>
        <v>183</v>
      </c>
      <c r="B188" s="231"/>
      <c r="C188" s="212"/>
      <c r="D188" s="212"/>
      <c r="E188" s="50"/>
      <c r="F188" s="152"/>
      <c r="G188" s="187"/>
      <c r="H188" s="241"/>
      <c r="I188" s="120"/>
      <c r="J188" s="120"/>
      <c r="K188" s="120"/>
      <c r="L188" s="120"/>
      <c r="M188" s="120"/>
      <c r="N188" s="120"/>
      <c r="O188" s="120"/>
      <c r="P188" s="120"/>
    </row>
    <row r="189" spans="1:16" ht="24.95" customHeight="1" x14ac:dyDescent="0.2">
      <c r="A189" s="263">
        <f t="shared" si="2"/>
        <v>184</v>
      </c>
      <c r="B189" s="231"/>
      <c r="C189" s="212"/>
      <c r="D189" s="212"/>
      <c r="E189" s="50"/>
      <c r="F189" s="152"/>
      <c r="G189" s="187"/>
      <c r="H189" s="241"/>
      <c r="I189" s="120"/>
      <c r="J189" s="120"/>
      <c r="K189" s="120"/>
      <c r="L189" s="120"/>
      <c r="M189" s="120"/>
      <c r="N189" s="120"/>
      <c r="O189" s="120"/>
      <c r="P189" s="120"/>
    </row>
    <row r="190" spans="1:16" ht="24.95" customHeight="1" x14ac:dyDescent="0.2">
      <c r="A190" s="263">
        <f t="shared" si="2"/>
        <v>185</v>
      </c>
      <c r="B190" s="231"/>
      <c r="C190" s="212"/>
      <c r="D190" s="212"/>
      <c r="E190" s="50"/>
      <c r="F190" s="152"/>
      <c r="G190" s="187"/>
      <c r="H190" s="241"/>
      <c r="I190" s="120"/>
      <c r="J190" s="120"/>
      <c r="K190" s="120"/>
      <c r="L190" s="120"/>
      <c r="M190" s="120"/>
      <c r="N190" s="120"/>
      <c r="O190" s="120"/>
      <c r="P190" s="120"/>
    </row>
    <row r="191" spans="1:16" ht="24.95" customHeight="1" x14ac:dyDescent="0.2">
      <c r="A191" s="263">
        <f t="shared" si="2"/>
        <v>186</v>
      </c>
      <c r="B191" s="231"/>
      <c r="C191" s="212"/>
      <c r="D191" s="212"/>
      <c r="E191" s="50"/>
      <c r="F191" s="152"/>
      <c r="G191" s="187"/>
      <c r="H191" s="241"/>
      <c r="I191" s="120"/>
      <c r="J191" s="120"/>
      <c r="K191" s="120"/>
      <c r="L191" s="120"/>
      <c r="M191" s="120"/>
      <c r="N191" s="120"/>
      <c r="O191" s="120"/>
      <c r="P191" s="120"/>
    </row>
    <row r="192" spans="1:16" ht="24.95" customHeight="1" x14ac:dyDescent="0.2">
      <c r="A192" s="263">
        <f t="shared" si="2"/>
        <v>187</v>
      </c>
      <c r="B192" s="231"/>
      <c r="C192" s="212"/>
      <c r="D192" s="212"/>
      <c r="E192" s="50"/>
      <c r="F192" s="152"/>
      <c r="G192" s="187"/>
      <c r="H192" s="241"/>
      <c r="I192" s="120"/>
      <c r="J192" s="120"/>
      <c r="K192" s="120"/>
      <c r="L192" s="120"/>
      <c r="M192" s="120"/>
      <c r="N192" s="120"/>
      <c r="O192" s="120"/>
      <c r="P192" s="120"/>
    </row>
    <row r="193" spans="1:16" ht="24.95" customHeight="1" x14ac:dyDescent="0.2">
      <c r="A193" s="263">
        <f t="shared" si="2"/>
        <v>188</v>
      </c>
      <c r="B193" s="231"/>
      <c r="C193" s="212"/>
      <c r="D193" s="212"/>
      <c r="E193" s="50"/>
      <c r="F193" s="152"/>
      <c r="G193" s="187"/>
      <c r="H193" s="241"/>
      <c r="I193" s="120"/>
      <c r="J193" s="120"/>
      <c r="K193" s="120"/>
      <c r="L193" s="120"/>
      <c r="M193" s="120"/>
      <c r="N193" s="120"/>
      <c r="O193" s="120"/>
      <c r="P193" s="120"/>
    </row>
    <row r="194" spans="1:16" ht="24.95" customHeight="1" x14ac:dyDescent="0.2">
      <c r="A194" s="263">
        <f t="shared" si="2"/>
        <v>189</v>
      </c>
      <c r="B194" s="231"/>
      <c r="C194" s="212"/>
      <c r="D194" s="212"/>
      <c r="E194" s="50"/>
      <c r="F194" s="152"/>
      <c r="G194" s="187"/>
      <c r="H194" s="241"/>
      <c r="I194" s="120"/>
      <c r="J194" s="120"/>
      <c r="K194" s="120"/>
      <c r="L194" s="120"/>
      <c r="M194" s="120"/>
      <c r="N194" s="120"/>
      <c r="O194" s="120"/>
      <c r="P194" s="120"/>
    </row>
    <row r="195" spans="1:16" ht="24.95" customHeight="1" x14ac:dyDescent="0.2">
      <c r="A195" s="263">
        <f t="shared" si="2"/>
        <v>190</v>
      </c>
      <c r="B195" s="231"/>
      <c r="C195" s="212"/>
      <c r="D195" s="212"/>
      <c r="E195" s="50"/>
      <c r="F195" s="152"/>
      <c r="G195" s="187"/>
      <c r="H195" s="241"/>
      <c r="I195" s="120"/>
      <c r="J195" s="120"/>
      <c r="K195" s="120"/>
      <c r="L195" s="120"/>
      <c r="M195" s="120"/>
      <c r="N195" s="120"/>
      <c r="O195" s="120"/>
      <c r="P195" s="120"/>
    </row>
    <row r="196" spans="1:16" ht="24.95" customHeight="1" x14ac:dyDescent="0.2">
      <c r="A196" s="263">
        <f t="shared" si="2"/>
        <v>191</v>
      </c>
      <c r="B196" s="231"/>
      <c r="C196" s="212"/>
      <c r="D196" s="212"/>
      <c r="E196" s="50"/>
      <c r="F196" s="152"/>
      <c r="G196" s="187"/>
      <c r="H196" s="241"/>
      <c r="I196" s="120"/>
      <c r="J196" s="120"/>
      <c r="K196" s="120"/>
      <c r="L196" s="120"/>
      <c r="M196" s="120"/>
      <c r="N196" s="120"/>
      <c r="O196" s="120"/>
      <c r="P196" s="120"/>
    </row>
    <row r="197" spans="1:16" ht="24.95" customHeight="1" x14ac:dyDescent="0.2">
      <c r="A197" s="263">
        <f t="shared" si="2"/>
        <v>192</v>
      </c>
      <c r="B197" s="231"/>
      <c r="C197" s="212"/>
      <c r="D197" s="212"/>
      <c r="E197" s="50"/>
      <c r="F197" s="152"/>
      <c r="G197" s="187"/>
      <c r="H197" s="241"/>
      <c r="I197" s="120"/>
      <c r="J197" s="120"/>
      <c r="K197" s="120"/>
      <c r="L197" s="120"/>
      <c r="M197" s="120"/>
      <c r="N197" s="120"/>
      <c r="O197" s="120"/>
      <c r="P197" s="120"/>
    </row>
    <row r="198" spans="1:16" ht="24.95" customHeight="1" x14ac:dyDescent="0.2">
      <c r="A198" s="263">
        <f t="shared" si="2"/>
        <v>193</v>
      </c>
      <c r="B198" s="231"/>
      <c r="C198" s="212"/>
      <c r="D198" s="212"/>
      <c r="E198" s="50"/>
      <c r="F198" s="152"/>
      <c r="G198" s="187"/>
      <c r="H198" s="241"/>
      <c r="I198" s="120"/>
      <c r="J198" s="120"/>
      <c r="K198" s="120"/>
      <c r="L198" s="120"/>
      <c r="M198" s="120"/>
      <c r="N198" s="120"/>
      <c r="O198" s="120"/>
      <c r="P198" s="120"/>
    </row>
    <row r="199" spans="1:16" ht="24.95" customHeight="1" x14ac:dyDescent="0.2">
      <c r="A199" s="263">
        <f t="shared" ref="A199:A205" si="3">1+A198</f>
        <v>194</v>
      </c>
      <c r="B199" s="231"/>
      <c r="C199" s="212"/>
      <c r="D199" s="212"/>
      <c r="E199" s="50"/>
      <c r="F199" s="152"/>
      <c r="G199" s="187"/>
      <c r="H199" s="241"/>
      <c r="I199" s="120"/>
      <c r="J199" s="120"/>
      <c r="K199" s="120"/>
      <c r="L199" s="120"/>
      <c r="M199" s="120"/>
      <c r="N199" s="120"/>
      <c r="O199" s="120"/>
      <c r="P199" s="120"/>
    </row>
    <row r="200" spans="1:16" ht="24.95" customHeight="1" x14ac:dyDescent="0.2">
      <c r="A200" s="263">
        <f t="shared" si="3"/>
        <v>195</v>
      </c>
      <c r="B200" s="231"/>
      <c r="C200" s="212"/>
      <c r="D200" s="212"/>
      <c r="E200" s="50"/>
      <c r="F200" s="152"/>
      <c r="G200" s="187"/>
      <c r="H200" s="241"/>
      <c r="I200" s="120"/>
      <c r="J200" s="120"/>
      <c r="K200" s="120"/>
      <c r="L200" s="120"/>
      <c r="M200" s="120"/>
      <c r="N200" s="120"/>
      <c r="O200" s="120"/>
      <c r="P200" s="120"/>
    </row>
    <row r="201" spans="1:16" ht="24.95" customHeight="1" x14ac:dyDescent="0.2">
      <c r="A201" s="263">
        <f t="shared" si="3"/>
        <v>196</v>
      </c>
      <c r="B201" s="231"/>
      <c r="C201" s="212"/>
      <c r="D201" s="212"/>
      <c r="E201" s="50"/>
      <c r="F201" s="152"/>
      <c r="G201" s="187"/>
      <c r="H201" s="241"/>
      <c r="I201" s="120"/>
      <c r="J201" s="120"/>
      <c r="K201" s="120"/>
      <c r="L201" s="120"/>
      <c r="M201" s="120"/>
      <c r="N201" s="120"/>
      <c r="O201" s="120"/>
      <c r="P201" s="120"/>
    </row>
    <row r="202" spans="1:16" ht="24.95" customHeight="1" x14ac:dyDescent="0.2">
      <c r="A202" s="263">
        <f t="shared" si="3"/>
        <v>197</v>
      </c>
      <c r="B202" s="231"/>
      <c r="C202" s="212"/>
      <c r="D202" s="212"/>
      <c r="E202" s="50"/>
      <c r="F202" s="152"/>
      <c r="G202" s="187"/>
      <c r="H202" s="241"/>
      <c r="I202" s="120"/>
      <c r="J202" s="120"/>
      <c r="K202" s="120"/>
      <c r="L202" s="120"/>
      <c r="M202" s="120"/>
      <c r="N202" s="120"/>
      <c r="O202" s="120"/>
      <c r="P202" s="120"/>
    </row>
    <row r="203" spans="1:16" ht="24.95" customHeight="1" x14ac:dyDescent="0.2">
      <c r="A203" s="263">
        <f t="shared" si="3"/>
        <v>198</v>
      </c>
      <c r="B203" s="231"/>
      <c r="C203" s="212"/>
      <c r="D203" s="212"/>
      <c r="E203" s="50"/>
      <c r="F203" s="152"/>
      <c r="G203" s="187"/>
      <c r="H203" s="241"/>
      <c r="I203" s="120"/>
      <c r="J203" s="120"/>
      <c r="K203" s="120"/>
      <c r="L203" s="120"/>
      <c r="M203" s="120"/>
      <c r="N203" s="120"/>
      <c r="O203" s="120"/>
      <c r="P203" s="120"/>
    </row>
    <row r="204" spans="1:16" ht="24.95" customHeight="1" x14ac:dyDescent="0.2">
      <c r="A204" s="263">
        <f t="shared" si="3"/>
        <v>199</v>
      </c>
      <c r="B204" s="231"/>
      <c r="C204" s="212"/>
      <c r="D204" s="212"/>
      <c r="E204" s="50"/>
      <c r="F204" s="152"/>
      <c r="G204" s="187"/>
      <c r="H204" s="241"/>
      <c r="I204" s="120"/>
      <c r="J204" s="120"/>
      <c r="K204" s="120"/>
      <c r="L204" s="120"/>
      <c r="M204" s="120"/>
      <c r="N204" s="120"/>
      <c r="O204" s="120"/>
      <c r="P204" s="120"/>
    </row>
    <row r="205" spans="1:16" ht="24.95" customHeight="1" thickBot="1" x14ac:dyDescent="0.25">
      <c r="A205" s="263">
        <f t="shared" si="3"/>
        <v>200</v>
      </c>
      <c r="B205" s="233"/>
      <c r="C205" s="201"/>
      <c r="D205" s="201"/>
      <c r="E205" s="53"/>
      <c r="F205" s="201"/>
      <c r="G205" s="194"/>
      <c r="H205" s="244"/>
      <c r="I205" s="120"/>
      <c r="J205" s="120"/>
      <c r="K205" s="120"/>
      <c r="L205" s="120"/>
      <c r="M205" s="120"/>
      <c r="N205" s="120"/>
      <c r="O205" s="120"/>
      <c r="P205" s="120"/>
    </row>
  </sheetData>
  <sheetProtection sheet="1" objects="1" scenarios="1" insertRows="0"/>
  <mergeCells count="4">
    <mergeCell ref="A1:H1"/>
    <mergeCell ref="A2:B2"/>
    <mergeCell ref="A3:B3"/>
    <mergeCell ref="A4:B4"/>
  </mergeCells>
  <dataValidations count="3">
    <dataValidation type="list" allowBlank="1" showInputMessage="1" showErrorMessage="1" promptTitle="Compliance Code" prompt="1 - Compliant (service complete)_x000a_2 - Not Compliant (service complete)_x000a_3 - No service provided_x000a_4a - Screening not documented_x000a_4b - Follow-up plan not documented_x000a_5 - Can't determine if service is indicated_x000a_6 - Patient refused/declined service_x000a_7 - Excluded" sqref="G6:G205">
      <formula1>"1,2,3,4a,4b,5,6,7"</formula1>
    </dataValidation>
    <dataValidation type="date" operator="lessThanOrEqual" allowBlank="1" showInputMessage="1" showErrorMessage="1" errorTitle="Date of birth out of range" error="For inclusion in this universe, the patient must have been born on or before 12/31/2003." sqref="C6:C205">
      <formula1>37986</formula1>
    </dataValidation>
    <dataValidation type="list" allowBlank="1" showInputMessage="1" showErrorMessage="1" promptTitle="Positive Screen/FollowUp Needed?" prompt="Yes_x000a_No" sqref="E6:E205">
      <formula1>"Yes, No"</formula1>
    </dataValidation>
  </dataValidations>
  <pageMargins left="0.5" right="0.5" top="0.5" bottom="0.5"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205"/>
  <sheetViews>
    <sheetView zoomScaleNormal="150" workbookViewId="0">
      <selection activeCell="C2" sqref="C2"/>
    </sheetView>
  </sheetViews>
  <sheetFormatPr defaultRowHeight="12.75" x14ac:dyDescent="0.2"/>
  <cols>
    <col min="2" max="2" width="17" style="234" customWidth="1"/>
    <col min="3" max="3" width="14.85546875" customWidth="1"/>
    <col min="4" max="4" width="10.42578125" customWidth="1"/>
    <col min="5" max="5" width="13" customWidth="1"/>
    <col min="6" max="6" width="12.5703125" style="195" customWidth="1"/>
    <col min="7" max="7" width="62.42578125" style="9" customWidth="1"/>
  </cols>
  <sheetData>
    <row r="1" spans="1:15" ht="25.5" customHeight="1" thickBot="1" x14ac:dyDescent="0.25">
      <c r="A1" s="305" t="s">
        <v>258</v>
      </c>
      <c r="B1" s="306"/>
      <c r="C1" s="306"/>
      <c r="D1" s="307"/>
      <c r="E1" s="316"/>
      <c r="F1" s="316"/>
      <c r="G1" s="308"/>
      <c r="H1" s="119"/>
      <c r="I1" s="119"/>
      <c r="J1" s="120"/>
      <c r="K1" s="120"/>
      <c r="L1" s="120"/>
      <c r="M1" s="120"/>
      <c r="N1" s="120"/>
      <c r="O1" s="120"/>
    </row>
    <row r="2" spans="1:15" ht="24.95" customHeight="1" thickBot="1" x14ac:dyDescent="0.25">
      <c r="A2" s="309" t="s">
        <v>5</v>
      </c>
      <c r="B2" s="309"/>
      <c r="C2" s="54"/>
      <c r="D2" s="257"/>
      <c r="E2" s="258"/>
      <c r="F2" s="188"/>
      <c r="G2" s="237" t="s">
        <v>175</v>
      </c>
      <c r="H2" s="120"/>
      <c r="I2" s="120"/>
      <c r="J2" s="120"/>
      <c r="K2" s="120"/>
      <c r="L2" s="120"/>
      <c r="M2" s="120"/>
      <c r="N2" s="120"/>
      <c r="O2" s="120"/>
    </row>
    <row r="3" spans="1:15" ht="24.95" customHeight="1" thickBot="1" x14ac:dyDescent="0.25">
      <c r="A3" s="309" t="s">
        <v>7</v>
      </c>
      <c r="B3" s="309"/>
      <c r="C3" s="47">
        <f>COUNTA(B6:B205)-G3</f>
        <v>0</v>
      </c>
      <c r="D3" s="3"/>
      <c r="E3" s="4"/>
      <c r="F3" s="189"/>
      <c r="G3" s="245">
        <f>COUNTIF(F6:F205, 7)</f>
        <v>0</v>
      </c>
      <c r="H3" s="120"/>
      <c r="I3" s="120"/>
      <c r="J3" s="120"/>
      <c r="K3" s="120"/>
      <c r="L3" s="120"/>
      <c r="M3" s="120"/>
      <c r="N3" s="120"/>
      <c r="O3" s="120"/>
    </row>
    <row r="4" spans="1:15" ht="24.95" customHeight="1" thickBot="1" x14ac:dyDescent="0.25">
      <c r="A4" s="304" t="s">
        <v>6</v>
      </c>
      <c r="B4" s="304"/>
      <c r="C4" s="48">
        <f>COUNTIF(F6:F205, 1)</f>
        <v>0</v>
      </c>
      <c r="D4" s="5"/>
      <c r="E4" s="6"/>
      <c r="F4" s="190"/>
      <c r="G4" s="246"/>
      <c r="H4" s="120"/>
      <c r="I4" s="120"/>
      <c r="J4" s="120"/>
      <c r="K4" s="120"/>
      <c r="L4" s="120"/>
      <c r="M4" s="120"/>
      <c r="N4" s="120"/>
      <c r="O4" s="120"/>
    </row>
    <row r="5" spans="1:15" ht="39" thickBot="1" x14ac:dyDescent="0.25">
      <c r="A5" s="12" t="s">
        <v>4</v>
      </c>
      <c r="B5" s="228" t="s">
        <v>259</v>
      </c>
      <c r="C5" s="13" t="s">
        <v>1</v>
      </c>
      <c r="D5" s="13" t="s">
        <v>265</v>
      </c>
      <c r="E5" s="13" t="s">
        <v>257</v>
      </c>
      <c r="F5" s="21" t="s">
        <v>20</v>
      </c>
      <c r="G5" s="15" t="s">
        <v>3</v>
      </c>
      <c r="H5" s="121"/>
      <c r="I5" s="121"/>
      <c r="J5" s="120"/>
      <c r="K5" s="120"/>
      <c r="L5" s="120"/>
      <c r="M5" s="120"/>
      <c r="N5" s="120"/>
      <c r="O5" s="120"/>
    </row>
    <row r="6" spans="1:15" ht="24.95" customHeight="1" x14ac:dyDescent="0.2">
      <c r="A6" s="16">
        <v>1</v>
      </c>
      <c r="B6" s="230"/>
      <c r="C6" s="152"/>
      <c r="D6" s="260"/>
      <c r="E6" s="152"/>
      <c r="F6" s="187"/>
      <c r="G6" s="240"/>
      <c r="H6" s="120"/>
      <c r="I6" s="120"/>
      <c r="J6" s="120"/>
      <c r="K6" s="120"/>
      <c r="L6" s="120"/>
      <c r="M6" s="120"/>
      <c r="N6" s="120"/>
      <c r="O6" s="120"/>
    </row>
    <row r="7" spans="1:15" ht="24.95" customHeight="1" x14ac:dyDescent="0.2">
      <c r="A7" s="17">
        <f t="shared" ref="A7:A70" si="0">1+A6</f>
        <v>2</v>
      </c>
      <c r="B7" s="230"/>
      <c r="C7" s="212"/>
      <c r="D7" s="260"/>
      <c r="E7" s="152"/>
      <c r="F7" s="187"/>
      <c r="G7" s="241"/>
      <c r="H7" s="120"/>
      <c r="I7" s="120"/>
      <c r="J7" s="120"/>
      <c r="K7" s="120"/>
      <c r="L7" s="120"/>
      <c r="M7" s="120"/>
      <c r="N7" s="120"/>
      <c r="O7" s="120"/>
    </row>
    <row r="8" spans="1:15" ht="24.95" customHeight="1" x14ac:dyDescent="0.2">
      <c r="A8" s="17">
        <f t="shared" si="0"/>
        <v>3</v>
      </c>
      <c r="B8" s="230"/>
      <c r="C8" s="212"/>
      <c r="D8" s="260"/>
      <c r="E8" s="152"/>
      <c r="F8" s="187"/>
      <c r="G8" s="241"/>
      <c r="H8" s="120"/>
      <c r="I8" s="120"/>
      <c r="J8" s="120"/>
      <c r="K8" s="120"/>
      <c r="L8" s="120"/>
      <c r="M8" s="120"/>
      <c r="N8" s="120"/>
      <c r="O8" s="120"/>
    </row>
    <row r="9" spans="1:15" ht="24.95" customHeight="1" x14ac:dyDescent="0.2">
      <c r="A9" s="17">
        <f t="shared" si="0"/>
        <v>4</v>
      </c>
      <c r="B9" s="230"/>
      <c r="C9" s="212"/>
      <c r="D9" s="260"/>
      <c r="E9" s="152"/>
      <c r="F9" s="187"/>
      <c r="G9" s="241"/>
      <c r="H9" s="120"/>
      <c r="I9" s="120"/>
      <c r="J9" s="120"/>
      <c r="K9" s="120"/>
      <c r="L9" s="120"/>
      <c r="M9" s="120"/>
      <c r="N9" s="120"/>
      <c r="O9" s="120"/>
    </row>
    <row r="10" spans="1:15" ht="24.95" customHeight="1" x14ac:dyDescent="0.2">
      <c r="A10" s="17">
        <f t="shared" si="0"/>
        <v>5</v>
      </c>
      <c r="B10" s="230"/>
      <c r="C10" s="212"/>
      <c r="D10" s="260"/>
      <c r="E10" s="152"/>
      <c r="F10" s="187"/>
      <c r="G10" s="241"/>
      <c r="H10" s="120"/>
      <c r="I10" s="120"/>
      <c r="J10" s="120"/>
      <c r="K10" s="120"/>
      <c r="L10" s="120"/>
      <c r="M10" s="120"/>
      <c r="N10" s="120"/>
      <c r="O10" s="120"/>
    </row>
    <row r="11" spans="1:15" ht="24.95" customHeight="1" x14ac:dyDescent="0.2">
      <c r="A11" s="17">
        <f t="shared" si="0"/>
        <v>6</v>
      </c>
      <c r="B11" s="230"/>
      <c r="C11" s="212"/>
      <c r="D11" s="260"/>
      <c r="E11" s="152"/>
      <c r="F11" s="187"/>
      <c r="G11" s="241"/>
      <c r="H11" s="120"/>
      <c r="I11" s="120"/>
      <c r="J11" s="120"/>
      <c r="K11" s="120"/>
      <c r="L11" s="120"/>
      <c r="M11" s="120"/>
      <c r="N11" s="120"/>
      <c r="O11" s="120"/>
    </row>
    <row r="12" spans="1:15" ht="24.95" customHeight="1" x14ac:dyDescent="0.2">
      <c r="A12" s="17">
        <f t="shared" si="0"/>
        <v>7</v>
      </c>
      <c r="B12" s="230"/>
      <c r="C12" s="212"/>
      <c r="D12" s="260"/>
      <c r="E12" s="152"/>
      <c r="F12" s="187"/>
      <c r="G12" s="241"/>
      <c r="H12" s="120"/>
      <c r="I12" s="120"/>
      <c r="J12" s="120"/>
      <c r="K12" s="120"/>
      <c r="L12" s="120"/>
      <c r="M12" s="120"/>
      <c r="N12" s="120"/>
      <c r="O12" s="120"/>
    </row>
    <row r="13" spans="1:15" ht="24.95" customHeight="1" x14ac:dyDescent="0.2">
      <c r="A13" s="17">
        <f t="shared" si="0"/>
        <v>8</v>
      </c>
      <c r="B13" s="230"/>
      <c r="C13" s="212"/>
      <c r="D13" s="260"/>
      <c r="E13" s="152"/>
      <c r="F13" s="187"/>
      <c r="G13" s="241"/>
      <c r="H13" s="120"/>
      <c r="I13" s="120"/>
      <c r="J13" s="120"/>
      <c r="K13" s="120"/>
      <c r="L13" s="120"/>
      <c r="M13" s="120"/>
      <c r="N13" s="120"/>
      <c r="O13" s="120"/>
    </row>
    <row r="14" spans="1:15" ht="24.95" customHeight="1" x14ac:dyDescent="0.2">
      <c r="A14" s="17">
        <f t="shared" si="0"/>
        <v>9</v>
      </c>
      <c r="B14" s="230"/>
      <c r="C14" s="212"/>
      <c r="D14" s="260"/>
      <c r="E14" s="152"/>
      <c r="F14" s="187"/>
      <c r="G14" s="241"/>
      <c r="H14" s="120"/>
      <c r="I14" s="120"/>
      <c r="J14" s="120"/>
      <c r="K14" s="120"/>
      <c r="L14" s="120"/>
      <c r="M14" s="120"/>
      <c r="N14" s="120"/>
      <c r="O14" s="120"/>
    </row>
    <row r="15" spans="1:15" ht="24.95" customHeight="1" x14ac:dyDescent="0.2">
      <c r="A15" s="17">
        <f t="shared" si="0"/>
        <v>10</v>
      </c>
      <c r="B15" s="230"/>
      <c r="C15" s="212"/>
      <c r="D15" s="260"/>
      <c r="E15" s="152"/>
      <c r="F15" s="187"/>
      <c r="G15" s="241"/>
      <c r="H15" s="120"/>
      <c r="I15" s="120"/>
      <c r="J15" s="120"/>
      <c r="K15" s="120"/>
      <c r="L15" s="120"/>
      <c r="M15" s="120"/>
      <c r="N15" s="120"/>
      <c r="O15" s="120"/>
    </row>
    <row r="16" spans="1:15" ht="24.95" customHeight="1" x14ac:dyDescent="0.2">
      <c r="A16" s="17">
        <f t="shared" si="0"/>
        <v>11</v>
      </c>
      <c r="B16" s="230"/>
      <c r="C16" s="212"/>
      <c r="D16" s="260"/>
      <c r="E16" s="152"/>
      <c r="F16" s="187"/>
      <c r="G16" s="241"/>
      <c r="H16" s="120"/>
      <c r="I16" s="120"/>
      <c r="J16" s="120"/>
      <c r="K16" s="120"/>
      <c r="L16" s="120"/>
      <c r="M16" s="120"/>
      <c r="N16" s="120"/>
      <c r="O16" s="120"/>
    </row>
    <row r="17" spans="1:15" ht="24.95" customHeight="1" x14ac:dyDescent="0.2">
      <c r="A17" s="17">
        <f t="shared" si="0"/>
        <v>12</v>
      </c>
      <c r="B17" s="230"/>
      <c r="C17" s="212"/>
      <c r="D17" s="260"/>
      <c r="E17" s="152"/>
      <c r="F17" s="187"/>
      <c r="G17" s="241"/>
      <c r="H17" s="120"/>
      <c r="I17" s="120"/>
      <c r="J17" s="120"/>
      <c r="K17" s="120"/>
      <c r="L17" s="120"/>
      <c r="M17" s="120"/>
      <c r="N17" s="120"/>
      <c r="O17" s="120"/>
    </row>
    <row r="18" spans="1:15" ht="24.95" customHeight="1" x14ac:dyDescent="0.2">
      <c r="A18" s="17">
        <f t="shared" si="0"/>
        <v>13</v>
      </c>
      <c r="B18" s="230"/>
      <c r="C18" s="212"/>
      <c r="D18" s="260"/>
      <c r="E18" s="152"/>
      <c r="F18" s="187"/>
      <c r="G18" s="241"/>
      <c r="H18" s="120"/>
      <c r="I18" s="120"/>
      <c r="J18" s="120"/>
      <c r="K18" s="120"/>
      <c r="L18" s="120"/>
      <c r="M18" s="120"/>
      <c r="N18" s="120"/>
      <c r="O18" s="120"/>
    </row>
    <row r="19" spans="1:15" ht="24.95" customHeight="1" x14ac:dyDescent="0.2">
      <c r="A19" s="17">
        <f t="shared" si="0"/>
        <v>14</v>
      </c>
      <c r="B19" s="230"/>
      <c r="C19" s="212"/>
      <c r="D19" s="260"/>
      <c r="E19" s="152"/>
      <c r="F19" s="187"/>
      <c r="G19" s="241"/>
      <c r="H19" s="120"/>
      <c r="I19" s="120"/>
      <c r="J19" s="120"/>
      <c r="K19" s="120"/>
      <c r="L19" s="120"/>
      <c r="M19" s="120"/>
      <c r="N19" s="120"/>
      <c r="O19" s="120"/>
    </row>
    <row r="20" spans="1:15" ht="24.95" customHeight="1" x14ac:dyDescent="0.2">
      <c r="A20" s="17">
        <f t="shared" si="0"/>
        <v>15</v>
      </c>
      <c r="B20" s="230"/>
      <c r="C20" s="212"/>
      <c r="D20" s="260"/>
      <c r="E20" s="152"/>
      <c r="F20" s="187"/>
      <c r="G20" s="241"/>
      <c r="H20" s="120"/>
      <c r="I20" s="120"/>
      <c r="J20" s="120"/>
      <c r="K20" s="120"/>
      <c r="L20" s="120"/>
      <c r="M20" s="120"/>
      <c r="N20" s="120"/>
      <c r="O20" s="120"/>
    </row>
    <row r="21" spans="1:15" ht="24.95" customHeight="1" x14ac:dyDescent="0.2">
      <c r="A21" s="17">
        <f t="shared" si="0"/>
        <v>16</v>
      </c>
      <c r="B21" s="230"/>
      <c r="C21" s="212"/>
      <c r="D21" s="260"/>
      <c r="E21" s="152"/>
      <c r="F21" s="187"/>
      <c r="G21" s="241"/>
      <c r="H21" s="120"/>
      <c r="I21" s="120"/>
      <c r="J21" s="120"/>
      <c r="K21" s="120"/>
      <c r="L21" s="120"/>
      <c r="M21" s="120"/>
      <c r="N21" s="120"/>
      <c r="O21" s="120"/>
    </row>
    <row r="22" spans="1:15" ht="24.95" customHeight="1" x14ac:dyDescent="0.2">
      <c r="A22" s="17">
        <f t="shared" si="0"/>
        <v>17</v>
      </c>
      <c r="B22" s="230"/>
      <c r="C22" s="212"/>
      <c r="D22" s="260"/>
      <c r="E22" s="152"/>
      <c r="F22" s="187"/>
      <c r="G22" s="241"/>
      <c r="H22" s="120"/>
      <c r="I22" s="120"/>
      <c r="J22" s="120"/>
      <c r="K22" s="120"/>
      <c r="L22" s="120"/>
      <c r="M22" s="120"/>
      <c r="N22" s="120"/>
      <c r="O22" s="120"/>
    </row>
    <row r="23" spans="1:15" ht="24.95" customHeight="1" x14ac:dyDescent="0.2">
      <c r="A23" s="17">
        <f t="shared" si="0"/>
        <v>18</v>
      </c>
      <c r="B23" s="230"/>
      <c r="C23" s="212"/>
      <c r="D23" s="260"/>
      <c r="E23" s="152"/>
      <c r="F23" s="187"/>
      <c r="G23" s="241"/>
      <c r="H23" s="120"/>
      <c r="I23" s="120"/>
      <c r="J23" s="120"/>
      <c r="K23" s="120"/>
      <c r="L23" s="120"/>
      <c r="M23" s="120"/>
      <c r="N23" s="120"/>
      <c r="O23" s="120"/>
    </row>
    <row r="24" spans="1:15" ht="24.95" customHeight="1" x14ac:dyDescent="0.2">
      <c r="A24" s="17">
        <f t="shared" si="0"/>
        <v>19</v>
      </c>
      <c r="B24" s="230"/>
      <c r="C24" s="212"/>
      <c r="D24" s="260"/>
      <c r="E24" s="152"/>
      <c r="F24" s="187"/>
      <c r="G24" s="241"/>
      <c r="H24" s="120"/>
      <c r="I24" s="120"/>
      <c r="J24" s="120"/>
      <c r="K24" s="120"/>
      <c r="L24" s="120"/>
      <c r="M24" s="120"/>
      <c r="N24" s="120"/>
      <c r="O24" s="120"/>
    </row>
    <row r="25" spans="1:15" ht="24.95" customHeight="1" x14ac:dyDescent="0.2">
      <c r="A25" s="17">
        <f t="shared" si="0"/>
        <v>20</v>
      </c>
      <c r="B25" s="230"/>
      <c r="C25" s="212"/>
      <c r="D25" s="260"/>
      <c r="E25" s="152"/>
      <c r="F25" s="187"/>
      <c r="G25" s="241"/>
      <c r="H25" s="120"/>
      <c r="I25" s="120"/>
      <c r="J25" s="120"/>
      <c r="K25" s="120"/>
      <c r="L25" s="120"/>
      <c r="M25" s="120"/>
      <c r="N25" s="120"/>
      <c r="O25" s="120"/>
    </row>
    <row r="26" spans="1:15" ht="24.95" customHeight="1" x14ac:dyDescent="0.2">
      <c r="A26" s="17">
        <f t="shared" si="0"/>
        <v>21</v>
      </c>
      <c r="B26" s="230"/>
      <c r="C26" s="212"/>
      <c r="D26" s="260"/>
      <c r="E26" s="152"/>
      <c r="F26" s="187"/>
      <c r="G26" s="241"/>
      <c r="H26" s="120"/>
      <c r="I26" s="120"/>
      <c r="J26" s="120"/>
      <c r="K26" s="120"/>
      <c r="L26" s="120"/>
      <c r="M26" s="120"/>
      <c r="N26" s="120"/>
      <c r="O26" s="120"/>
    </row>
    <row r="27" spans="1:15" ht="24.95" customHeight="1" x14ac:dyDescent="0.2">
      <c r="A27" s="17">
        <f t="shared" si="0"/>
        <v>22</v>
      </c>
      <c r="B27" s="230"/>
      <c r="C27" s="212"/>
      <c r="D27" s="260"/>
      <c r="E27" s="152"/>
      <c r="F27" s="187"/>
      <c r="G27" s="241"/>
      <c r="H27" s="120"/>
      <c r="I27" s="120"/>
      <c r="J27" s="120"/>
      <c r="K27" s="120"/>
      <c r="L27" s="120"/>
      <c r="M27" s="120"/>
      <c r="N27" s="120"/>
      <c r="O27" s="120"/>
    </row>
    <row r="28" spans="1:15" ht="24.95" customHeight="1" x14ac:dyDescent="0.2">
      <c r="A28" s="17">
        <f t="shared" si="0"/>
        <v>23</v>
      </c>
      <c r="B28" s="230"/>
      <c r="C28" s="212"/>
      <c r="D28" s="260"/>
      <c r="E28" s="152"/>
      <c r="F28" s="187"/>
      <c r="G28" s="241"/>
      <c r="H28" s="120"/>
      <c r="I28" s="120"/>
      <c r="J28" s="120"/>
      <c r="K28" s="120"/>
      <c r="L28" s="120"/>
      <c r="M28" s="120"/>
      <c r="N28" s="120"/>
      <c r="O28" s="120"/>
    </row>
    <row r="29" spans="1:15" ht="24.95" customHeight="1" x14ac:dyDescent="0.2">
      <c r="A29" s="17">
        <f t="shared" si="0"/>
        <v>24</v>
      </c>
      <c r="B29" s="230"/>
      <c r="C29" s="212"/>
      <c r="D29" s="260"/>
      <c r="E29" s="152"/>
      <c r="F29" s="187"/>
      <c r="G29" s="241"/>
      <c r="H29" s="120"/>
      <c r="I29" s="120"/>
      <c r="J29" s="120"/>
      <c r="K29" s="120"/>
      <c r="L29" s="120"/>
      <c r="M29" s="120"/>
      <c r="N29" s="120"/>
      <c r="O29" s="120"/>
    </row>
    <row r="30" spans="1:15" ht="24.95" customHeight="1" x14ac:dyDescent="0.2">
      <c r="A30" s="17">
        <f t="shared" si="0"/>
        <v>25</v>
      </c>
      <c r="B30" s="230"/>
      <c r="C30" s="212"/>
      <c r="D30" s="260"/>
      <c r="E30" s="152"/>
      <c r="F30" s="187"/>
      <c r="G30" s="241"/>
      <c r="H30" s="120"/>
      <c r="I30" s="120"/>
      <c r="J30" s="120"/>
      <c r="K30" s="120"/>
      <c r="L30" s="120"/>
      <c r="M30" s="120"/>
      <c r="N30" s="120"/>
      <c r="O30" s="120"/>
    </row>
    <row r="31" spans="1:15" ht="24.95" customHeight="1" x14ac:dyDescent="0.2">
      <c r="A31" s="17">
        <f t="shared" si="0"/>
        <v>26</v>
      </c>
      <c r="B31" s="230"/>
      <c r="C31" s="212"/>
      <c r="D31" s="260"/>
      <c r="E31" s="152"/>
      <c r="F31" s="187"/>
      <c r="G31" s="241"/>
      <c r="H31" s="120"/>
      <c r="I31" s="120"/>
      <c r="J31" s="120"/>
      <c r="K31" s="120"/>
      <c r="L31" s="120"/>
      <c r="M31" s="120"/>
      <c r="N31" s="120"/>
      <c r="O31" s="120"/>
    </row>
    <row r="32" spans="1:15" ht="24.95" customHeight="1" x14ac:dyDescent="0.2">
      <c r="A32" s="17">
        <f t="shared" si="0"/>
        <v>27</v>
      </c>
      <c r="B32" s="230"/>
      <c r="C32" s="212"/>
      <c r="D32" s="260"/>
      <c r="E32" s="152"/>
      <c r="F32" s="187"/>
      <c r="G32" s="241"/>
      <c r="H32" s="120"/>
      <c r="I32" s="120"/>
      <c r="J32" s="120"/>
      <c r="K32" s="120"/>
      <c r="L32" s="120"/>
      <c r="M32" s="120"/>
      <c r="N32" s="120"/>
      <c r="O32" s="120"/>
    </row>
    <row r="33" spans="1:15" ht="24.95" customHeight="1" x14ac:dyDescent="0.2">
      <c r="A33" s="17">
        <f t="shared" si="0"/>
        <v>28</v>
      </c>
      <c r="B33" s="230"/>
      <c r="C33" s="212"/>
      <c r="D33" s="260"/>
      <c r="E33" s="152"/>
      <c r="F33" s="187"/>
      <c r="G33" s="241"/>
      <c r="H33" s="120"/>
      <c r="I33" s="120"/>
      <c r="J33" s="120"/>
      <c r="K33" s="120"/>
      <c r="L33" s="120"/>
      <c r="M33" s="120"/>
      <c r="N33" s="120"/>
      <c r="O33" s="120"/>
    </row>
    <row r="34" spans="1:15" ht="24.95" customHeight="1" x14ac:dyDescent="0.2">
      <c r="A34" s="17">
        <f t="shared" si="0"/>
        <v>29</v>
      </c>
      <c r="B34" s="230"/>
      <c r="C34" s="212"/>
      <c r="D34" s="260"/>
      <c r="E34" s="152"/>
      <c r="F34" s="187"/>
      <c r="G34" s="241"/>
      <c r="H34" s="120"/>
      <c r="I34" s="120"/>
      <c r="J34" s="120"/>
      <c r="K34" s="120"/>
      <c r="L34" s="120"/>
      <c r="M34" s="120"/>
      <c r="N34" s="120"/>
      <c r="O34" s="120"/>
    </row>
    <row r="35" spans="1:15" ht="24.95" customHeight="1" x14ac:dyDescent="0.2">
      <c r="A35" s="17">
        <f t="shared" si="0"/>
        <v>30</v>
      </c>
      <c r="B35" s="230"/>
      <c r="C35" s="212"/>
      <c r="D35" s="260"/>
      <c r="E35" s="152"/>
      <c r="F35" s="187"/>
      <c r="G35" s="241"/>
      <c r="H35" s="120"/>
      <c r="I35" s="120"/>
      <c r="J35" s="120"/>
      <c r="K35" s="120"/>
      <c r="L35" s="120"/>
      <c r="M35" s="120"/>
      <c r="N35" s="120"/>
      <c r="O35" s="120"/>
    </row>
    <row r="36" spans="1:15" ht="24.95" customHeight="1" x14ac:dyDescent="0.2">
      <c r="A36" s="17">
        <f t="shared" si="0"/>
        <v>31</v>
      </c>
      <c r="B36" s="230"/>
      <c r="C36" s="212"/>
      <c r="D36" s="260"/>
      <c r="E36" s="152"/>
      <c r="F36" s="187"/>
      <c r="G36" s="241"/>
      <c r="H36" s="120"/>
      <c r="I36" s="120"/>
      <c r="J36" s="120"/>
      <c r="K36" s="120"/>
      <c r="L36" s="120"/>
      <c r="M36" s="120"/>
      <c r="N36" s="120"/>
      <c r="O36" s="120"/>
    </row>
    <row r="37" spans="1:15" ht="24.95" customHeight="1" x14ac:dyDescent="0.2">
      <c r="A37" s="17">
        <f t="shared" si="0"/>
        <v>32</v>
      </c>
      <c r="B37" s="230"/>
      <c r="C37" s="212"/>
      <c r="D37" s="260"/>
      <c r="E37" s="152"/>
      <c r="F37" s="187"/>
      <c r="G37" s="241"/>
      <c r="H37" s="120"/>
      <c r="I37" s="120"/>
      <c r="J37" s="120"/>
      <c r="K37" s="120"/>
      <c r="L37" s="120"/>
      <c r="M37" s="120"/>
      <c r="N37" s="120"/>
      <c r="O37" s="120"/>
    </row>
    <row r="38" spans="1:15" ht="24.95" customHeight="1" x14ac:dyDescent="0.2">
      <c r="A38" s="17">
        <f t="shared" si="0"/>
        <v>33</v>
      </c>
      <c r="B38" s="230"/>
      <c r="C38" s="212"/>
      <c r="D38" s="260"/>
      <c r="E38" s="152"/>
      <c r="F38" s="187"/>
      <c r="G38" s="241"/>
      <c r="H38" s="120"/>
      <c r="I38" s="120"/>
      <c r="J38" s="120"/>
      <c r="K38" s="120"/>
      <c r="L38" s="120"/>
      <c r="M38" s="120"/>
      <c r="N38" s="120"/>
      <c r="O38" s="120"/>
    </row>
    <row r="39" spans="1:15" ht="24.95" customHeight="1" x14ac:dyDescent="0.2">
      <c r="A39" s="17">
        <f t="shared" si="0"/>
        <v>34</v>
      </c>
      <c r="B39" s="230"/>
      <c r="C39" s="212"/>
      <c r="D39" s="260"/>
      <c r="E39" s="152"/>
      <c r="F39" s="187"/>
      <c r="G39" s="241"/>
      <c r="H39" s="120"/>
      <c r="I39" s="120"/>
      <c r="J39" s="120"/>
      <c r="K39" s="120"/>
      <c r="L39" s="120"/>
      <c r="M39" s="120"/>
      <c r="N39" s="120"/>
      <c r="O39" s="120"/>
    </row>
    <row r="40" spans="1:15" ht="24.95" customHeight="1" x14ac:dyDescent="0.2">
      <c r="A40" s="17">
        <f t="shared" si="0"/>
        <v>35</v>
      </c>
      <c r="B40" s="230"/>
      <c r="C40" s="212"/>
      <c r="D40" s="260"/>
      <c r="E40" s="152"/>
      <c r="F40" s="187"/>
      <c r="G40" s="241"/>
      <c r="H40" s="120"/>
      <c r="I40" s="120"/>
      <c r="J40" s="120"/>
      <c r="K40" s="120"/>
      <c r="L40" s="120"/>
      <c r="M40" s="120"/>
      <c r="N40" s="120"/>
      <c r="O40" s="120"/>
    </row>
    <row r="41" spans="1:15" ht="24.95" customHeight="1" x14ac:dyDescent="0.2">
      <c r="A41" s="17">
        <f t="shared" si="0"/>
        <v>36</v>
      </c>
      <c r="B41" s="230"/>
      <c r="C41" s="212"/>
      <c r="D41" s="260"/>
      <c r="E41" s="152"/>
      <c r="F41" s="187"/>
      <c r="G41" s="241"/>
      <c r="H41" s="120"/>
      <c r="I41" s="120"/>
      <c r="J41" s="120"/>
      <c r="K41" s="120"/>
      <c r="L41" s="120"/>
      <c r="M41" s="120"/>
      <c r="N41" s="120"/>
      <c r="O41" s="120"/>
    </row>
    <row r="42" spans="1:15" ht="24.95" customHeight="1" x14ac:dyDescent="0.2">
      <c r="A42" s="17">
        <f t="shared" si="0"/>
        <v>37</v>
      </c>
      <c r="B42" s="230"/>
      <c r="C42" s="212"/>
      <c r="D42" s="260"/>
      <c r="E42" s="152"/>
      <c r="F42" s="187"/>
      <c r="G42" s="241"/>
      <c r="H42" s="120"/>
      <c r="I42" s="120"/>
      <c r="J42" s="120"/>
      <c r="K42" s="120"/>
      <c r="L42" s="120"/>
      <c r="M42" s="120"/>
      <c r="N42" s="120"/>
      <c r="O42" s="120"/>
    </row>
    <row r="43" spans="1:15" ht="24.95" customHeight="1" x14ac:dyDescent="0.2">
      <c r="A43" s="17">
        <f t="shared" si="0"/>
        <v>38</v>
      </c>
      <c r="B43" s="230"/>
      <c r="C43" s="212"/>
      <c r="D43" s="260"/>
      <c r="E43" s="152"/>
      <c r="F43" s="187"/>
      <c r="G43" s="241"/>
      <c r="H43" s="120"/>
      <c r="I43" s="120"/>
      <c r="J43" s="120"/>
      <c r="K43" s="120"/>
      <c r="L43" s="120"/>
      <c r="M43" s="120"/>
      <c r="N43" s="120"/>
      <c r="O43" s="120"/>
    </row>
    <row r="44" spans="1:15" ht="24.95" customHeight="1" x14ac:dyDescent="0.2">
      <c r="A44" s="17">
        <f t="shared" si="0"/>
        <v>39</v>
      </c>
      <c r="B44" s="230"/>
      <c r="C44" s="212"/>
      <c r="D44" s="260"/>
      <c r="E44" s="152"/>
      <c r="F44" s="187"/>
      <c r="G44" s="241"/>
      <c r="H44" s="120"/>
      <c r="I44" s="120"/>
      <c r="J44" s="120"/>
      <c r="K44" s="120"/>
      <c r="L44" s="120"/>
      <c r="M44" s="120"/>
      <c r="N44" s="120"/>
      <c r="O44" s="120"/>
    </row>
    <row r="45" spans="1:15" ht="24.95" customHeight="1" x14ac:dyDescent="0.2">
      <c r="A45" s="17">
        <f t="shared" si="0"/>
        <v>40</v>
      </c>
      <c r="B45" s="230"/>
      <c r="C45" s="212"/>
      <c r="D45" s="260"/>
      <c r="E45" s="152"/>
      <c r="F45" s="187"/>
      <c r="G45" s="241"/>
      <c r="H45" s="120"/>
      <c r="I45" s="120"/>
      <c r="J45" s="120"/>
      <c r="K45" s="120"/>
      <c r="L45" s="120"/>
      <c r="M45" s="120"/>
      <c r="N45" s="120"/>
      <c r="O45" s="120"/>
    </row>
    <row r="46" spans="1:15" ht="24.95" customHeight="1" x14ac:dyDescent="0.2">
      <c r="A46" s="17">
        <f t="shared" si="0"/>
        <v>41</v>
      </c>
      <c r="B46" s="230"/>
      <c r="C46" s="212"/>
      <c r="D46" s="260"/>
      <c r="E46" s="152"/>
      <c r="F46" s="187"/>
      <c r="G46" s="241"/>
      <c r="H46" s="120"/>
      <c r="I46" s="120"/>
      <c r="J46" s="120"/>
      <c r="K46" s="120"/>
      <c r="L46" s="120"/>
      <c r="M46" s="120"/>
      <c r="N46" s="120"/>
      <c r="O46" s="120"/>
    </row>
    <row r="47" spans="1:15" ht="24.95" customHeight="1" x14ac:dyDescent="0.2">
      <c r="A47" s="17">
        <f t="shared" si="0"/>
        <v>42</v>
      </c>
      <c r="B47" s="230"/>
      <c r="C47" s="212"/>
      <c r="D47" s="260"/>
      <c r="E47" s="152"/>
      <c r="F47" s="187"/>
      <c r="G47" s="241"/>
      <c r="H47" s="120"/>
      <c r="I47" s="120"/>
      <c r="J47" s="120"/>
      <c r="K47" s="120"/>
      <c r="L47" s="120"/>
      <c r="M47" s="120"/>
      <c r="N47" s="120"/>
      <c r="O47" s="120"/>
    </row>
    <row r="48" spans="1:15" ht="24.95" customHeight="1" x14ac:dyDescent="0.2">
      <c r="A48" s="17">
        <f t="shared" si="0"/>
        <v>43</v>
      </c>
      <c r="B48" s="230"/>
      <c r="C48" s="212"/>
      <c r="D48" s="260"/>
      <c r="E48" s="152"/>
      <c r="F48" s="187"/>
      <c r="G48" s="241"/>
      <c r="H48" s="120"/>
      <c r="I48" s="120"/>
      <c r="J48" s="120"/>
      <c r="K48" s="120"/>
      <c r="L48" s="120"/>
      <c r="M48" s="120"/>
      <c r="N48" s="120"/>
      <c r="O48" s="120"/>
    </row>
    <row r="49" spans="1:15" ht="24.95" customHeight="1" x14ac:dyDescent="0.2">
      <c r="A49" s="17">
        <f t="shared" si="0"/>
        <v>44</v>
      </c>
      <c r="B49" s="230"/>
      <c r="C49" s="212"/>
      <c r="D49" s="260"/>
      <c r="E49" s="152"/>
      <c r="F49" s="187"/>
      <c r="G49" s="241"/>
      <c r="H49" s="120"/>
      <c r="I49" s="120"/>
      <c r="J49" s="120"/>
      <c r="K49" s="120"/>
      <c r="L49" s="120"/>
      <c r="M49" s="120"/>
      <c r="N49" s="120"/>
      <c r="O49" s="120"/>
    </row>
    <row r="50" spans="1:15" ht="24.95" customHeight="1" x14ac:dyDescent="0.2">
      <c r="A50" s="17">
        <f t="shared" si="0"/>
        <v>45</v>
      </c>
      <c r="B50" s="230"/>
      <c r="C50" s="212"/>
      <c r="D50" s="260"/>
      <c r="E50" s="152"/>
      <c r="F50" s="187"/>
      <c r="G50" s="241"/>
      <c r="H50" s="120"/>
      <c r="I50" s="120"/>
      <c r="J50" s="120"/>
      <c r="K50" s="120"/>
      <c r="L50" s="120"/>
      <c r="M50" s="120"/>
      <c r="N50" s="120"/>
      <c r="O50" s="120"/>
    </row>
    <row r="51" spans="1:15" ht="24.95" customHeight="1" x14ac:dyDescent="0.2">
      <c r="A51" s="17">
        <f t="shared" si="0"/>
        <v>46</v>
      </c>
      <c r="B51" s="230"/>
      <c r="C51" s="212"/>
      <c r="D51" s="260"/>
      <c r="E51" s="152"/>
      <c r="F51" s="187"/>
      <c r="G51" s="241"/>
      <c r="H51" s="120"/>
      <c r="I51" s="120"/>
      <c r="J51" s="120"/>
      <c r="K51" s="120"/>
      <c r="L51" s="120"/>
      <c r="M51" s="120"/>
      <c r="N51" s="120"/>
      <c r="O51" s="120"/>
    </row>
    <row r="52" spans="1:15" ht="24.95" customHeight="1" x14ac:dyDescent="0.2">
      <c r="A52" s="17">
        <f t="shared" si="0"/>
        <v>47</v>
      </c>
      <c r="B52" s="230"/>
      <c r="C52" s="212"/>
      <c r="D52" s="260"/>
      <c r="E52" s="152"/>
      <c r="F52" s="187"/>
      <c r="G52" s="241"/>
      <c r="H52" s="120"/>
      <c r="I52" s="120"/>
      <c r="J52" s="120"/>
      <c r="K52" s="120"/>
      <c r="L52" s="120"/>
      <c r="M52" s="120"/>
      <c r="N52" s="120"/>
      <c r="O52" s="120"/>
    </row>
    <row r="53" spans="1:15" ht="24.95" customHeight="1" x14ac:dyDescent="0.2">
      <c r="A53" s="17">
        <f t="shared" si="0"/>
        <v>48</v>
      </c>
      <c r="B53" s="230"/>
      <c r="C53" s="212"/>
      <c r="D53" s="260"/>
      <c r="E53" s="152"/>
      <c r="F53" s="187"/>
      <c r="G53" s="241"/>
      <c r="H53" s="120"/>
      <c r="I53" s="120"/>
      <c r="J53" s="120"/>
      <c r="K53" s="120"/>
      <c r="L53" s="120"/>
      <c r="M53" s="120"/>
      <c r="N53" s="120"/>
      <c r="O53" s="120"/>
    </row>
    <row r="54" spans="1:15" ht="24.95" customHeight="1" x14ac:dyDescent="0.2">
      <c r="A54" s="17">
        <f t="shared" si="0"/>
        <v>49</v>
      </c>
      <c r="B54" s="230"/>
      <c r="C54" s="212"/>
      <c r="D54" s="260"/>
      <c r="E54" s="152"/>
      <c r="F54" s="187"/>
      <c r="G54" s="241"/>
      <c r="H54" s="120"/>
      <c r="I54" s="120"/>
      <c r="J54" s="120"/>
      <c r="K54" s="120"/>
      <c r="L54" s="120"/>
      <c r="M54" s="120"/>
      <c r="N54" s="120"/>
      <c r="O54" s="120"/>
    </row>
    <row r="55" spans="1:15" ht="24.95" customHeight="1" x14ac:dyDescent="0.2">
      <c r="A55" s="17">
        <f t="shared" si="0"/>
        <v>50</v>
      </c>
      <c r="B55" s="230"/>
      <c r="C55" s="212"/>
      <c r="D55" s="260"/>
      <c r="E55" s="152"/>
      <c r="F55" s="187"/>
      <c r="G55" s="241"/>
      <c r="H55" s="120"/>
      <c r="I55" s="120"/>
      <c r="J55" s="120"/>
      <c r="K55" s="120"/>
      <c r="L55" s="120"/>
      <c r="M55" s="120"/>
      <c r="N55" s="120"/>
      <c r="O55" s="120"/>
    </row>
    <row r="56" spans="1:15" ht="24.95" customHeight="1" x14ac:dyDescent="0.2">
      <c r="A56" s="17">
        <f t="shared" si="0"/>
        <v>51</v>
      </c>
      <c r="B56" s="230"/>
      <c r="C56" s="212"/>
      <c r="D56" s="260"/>
      <c r="E56" s="152"/>
      <c r="F56" s="187"/>
      <c r="G56" s="241"/>
      <c r="H56" s="120"/>
      <c r="I56" s="120"/>
      <c r="J56" s="120"/>
      <c r="K56" s="120"/>
      <c r="L56" s="120"/>
      <c r="M56" s="120"/>
      <c r="N56" s="120"/>
      <c r="O56" s="120"/>
    </row>
    <row r="57" spans="1:15" ht="24.95" customHeight="1" x14ac:dyDescent="0.2">
      <c r="A57" s="17">
        <f t="shared" si="0"/>
        <v>52</v>
      </c>
      <c r="B57" s="230"/>
      <c r="C57" s="212"/>
      <c r="D57" s="260"/>
      <c r="E57" s="152"/>
      <c r="F57" s="187"/>
      <c r="G57" s="241"/>
      <c r="H57" s="120"/>
      <c r="I57" s="120"/>
      <c r="J57" s="120"/>
      <c r="K57" s="120"/>
      <c r="L57" s="120"/>
      <c r="M57" s="120"/>
      <c r="N57" s="120"/>
      <c r="O57" s="120"/>
    </row>
    <row r="58" spans="1:15" ht="24.95" customHeight="1" x14ac:dyDescent="0.2">
      <c r="A58" s="17">
        <f t="shared" si="0"/>
        <v>53</v>
      </c>
      <c r="B58" s="230"/>
      <c r="C58" s="212"/>
      <c r="D58" s="260"/>
      <c r="E58" s="152"/>
      <c r="F58" s="187"/>
      <c r="G58" s="241"/>
      <c r="H58" s="120"/>
      <c r="I58" s="120"/>
      <c r="J58" s="120"/>
      <c r="K58" s="120"/>
      <c r="L58" s="120"/>
      <c r="M58" s="120"/>
      <c r="N58" s="120"/>
      <c r="O58" s="120"/>
    </row>
    <row r="59" spans="1:15" ht="24.95" customHeight="1" x14ac:dyDescent="0.2">
      <c r="A59" s="17">
        <f t="shared" si="0"/>
        <v>54</v>
      </c>
      <c r="B59" s="230"/>
      <c r="C59" s="212"/>
      <c r="D59" s="260"/>
      <c r="E59" s="152"/>
      <c r="F59" s="187"/>
      <c r="G59" s="241"/>
      <c r="H59" s="120"/>
      <c r="I59" s="120"/>
      <c r="J59" s="120"/>
      <c r="K59" s="120"/>
      <c r="L59" s="120"/>
      <c r="M59" s="120"/>
      <c r="N59" s="120"/>
      <c r="O59" s="120"/>
    </row>
    <row r="60" spans="1:15" ht="24.95" customHeight="1" x14ac:dyDescent="0.2">
      <c r="A60" s="17">
        <f t="shared" si="0"/>
        <v>55</v>
      </c>
      <c r="B60" s="230"/>
      <c r="C60" s="212"/>
      <c r="D60" s="260"/>
      <c r="E60" s="152"/>
      <c r="F60" s="187"/>
      <c r="G60" s="241"/>
      <c r="H60" s="120"/>
      <c r="I60" s="120"/>
      <c r="J60" s="120"/>
      <c r="K60" s="120"/>
      <c r="L60" s="120"/>
      <c r="M60" s="120"/>
      <c r="N60" s="120"/>
      <c r="O60" s="120"/>
    </row>
    <row r="61" spans="1:15" ht="24.95" customHeight="1" x14ac:dyDescent="0.2">
      <c r="A61" s="17">
        <f t="shared" si="0"/>
        <v>56</v>
      </c>
      <c r="B61" s="230"/>
      <c r="C61" s="212"/>
      <c r="D61" s="260"/>
      <c r="E61" s="152"/>
      <c r="F61" s="187"/>
      <c r="G61" s="241"/>
      <c r="H61" s="120"/>
      <c r="I61" s="120"/>
      <c r="J61" s="120"/>
      <c r="K61" s="120"/>
      <c r="L61" s="120"/>
      <c r="M61" s="120"/>
      <c r="N61" s="120"/>
      <c r="O61" s="120"/>
    </row>
    <row r="62" spans="1:15" ht="24.95" customHeight="1" x14ac:dyDescent="0.2">
      <c r="A62" s="17">
        <f t="shared" si="0"/>
        <v>57</v>
      </c>
      <c r="B62" s="230"/>
      <c r="C62" s="212"/>
      <c r="D62" s="260"/>
      <c r="E62" s="152"/>
      <c r="F62" s="187"/>
      <c r="G62" s="241"/>
      <c r="H62" s="120"/>
      <c r="I62" s="120"/>
      <c r="J62" s="120"/>
      <c r="K62" s="120"/>
      <c r="L62" s="120"/>
      <c r="M62" s="120"/>
      <c r="N62" s="120"/>
      <c r="O62" s="120"/>
    </row>
    <row r="63" spans="1:15" ht="24.95" customHeight="1" x14ac:dyDescent="0.2">
      <c r="A63" s="17">
        <f t="shared" si="0"/>
        <v>58</v>
      </c>
      <c r="B63" s="230"/>
      <c r="C63" s="212"/>
      <c r="D63" s="260"/>
      <c r="E63" s="152"/>
      <c r="F63" s="187"/>
      <c r="G63" s="241"/>
      <c r="H63" s="120"/>
      <c r="I63" s="120"/>
      <c r="J63" s="120"/>
      <c r="K63" s="120"/>
      <c r="L63" s="120"/>
      <c r="M63" s="120"/>
      <c r="N63" s="120"/>
      <c r="O63" s="120"/>
    </row>
    <row r="64" spans="1:15" ht="24.95" customHeight="1" x14ac:dyDescent="0.2">
      <c r="A64" s="17">
        <f t="shared" si="0"/>
        <v>59</v>
      </c>
      <c r="B64" s="230"/>
      <c r="C64" s="212"/>
      <c r="D64" s="260"/>
      <c r="E64" s="152"/>
      <c r="F64" s="187"/>
      <c r="G64" s="241"/>
      <c r="H64" s="120"/>
      <c r="I64" s="120"/>
      <c r="J64" s="120"/>
      <c r="K64" s="120"/>
      <c r="L64" s="120"/>
      <c r="M64" s="120"/>
      <c r="N64" s="120"/>
      <c r="O64" s="120"/>
    </row>
    <row r="65" spans="1:15" ht="24.95" customHeight="1" x14ac:dyDescent="0.2">
      <c r="A65" s="17">
        <f t="shared" si="0"/>
        <v>60</v>
      </c>
      <c r="B65" s="230"/>
      <c r="C65" s="212"/>
      <c r="D65" s="260"/>
      <c r="E65" s="152"/>
      <c r="F65" s="187"/>
      <c r="G65" s="241"/>
      <c r="H65" s="120"/>
      <c r="I65" s="120"/>
      <c r="J65" s="120"/>
      <c r="K65" s="120"/>
      <c r="L65" s="120"/>
      <c r="M65" s="120"/>
      <c r="N65" s="120"/>
      <c r="O65" s="120"/>
    </row>
    <row r="66" spans="1:15" ht="24.95" customHeight="1" x14ac:dyDescent="0.2">
      <c r="A66" s="17">
        <f t="shared" si="0"/>
        <v>61</v>
      </c>
      <c r="B66" s="230"/>
      <c r="C66" s="212"/>
      <c r="D66" s="260"/>
      <c r="E66" s="152"/>
      <c r="F66" s="187"/>
      <c r="G66" s="241"/>
      <c r="H66" s="120"/>
      <c r="I66" s="120"/>
      <c r="J66" s="120"/>
      <c r="K66" s="120"/>
      <c r="L66" s="120"/>
      <c r="M66" s="120"/>
      <c r="N66" s="120"/>
      <c r="O66" s="120"/>
    </row>
    <row r="67" spans="1:15" ht="24.95" customHeight="1" x14ac:dyDescent="0.2">
      <c r="A67" s="17">
        <f t="shared" si="0"/>
        <v>62</v>
      </c>
      <c r="B67" s="230"/>
      <c r="C67" s="212"/>
      <c r="D67" s="260"/>
      <c r="E67" s="152"/>
      <c r="F67" s="187"/>
      <c r="G67" s="241"/>
      <c r="H67" s="120"/>
      <c r="I67" s="120"/>
      <c r="J67" s="120"/>
      <c r="K67" s="120"/>
      <c r="L67" s="120"/>
      <c r="M67" s="120"/>
      <c r="N67" s="120"/>
      <c r="O67" s="120"/>
    </row>
    <row r="68" spans="1:15" ht="24.95" customHeight="1" x14ac:dyDescent="0.2">
      <c r="A68" s="17">
        <f t="shared" si="0"/>
        <v>63</v>
      </c>
      <c r="B68" s="230"/>
      <c r="C68" s="212"/>
      <c r="D68" s="260"/>
      <c r="E68" s="152"/>
      <c r="F68" s="187"/>
      <c r="G68" s="241"/>
      <c r="H68" s="120"/>
      <c r="I68" s="120"/>
      <c r="J68" s="120"/>
      <c r="K68" s="120"/>
      <c r="L68" s="120"/>
      <c r="M68" s="120"/>
      <c r="N68" s="120"/>
      <c r="O68" s="120"/>
    </row>
    <row r="69" spans="1:15" ht="24.95" customHeight="1" x14ac:dyDescent="0.2">
      <c r="A69" s="17">
        <f t="shared" si="0"/>
        <v>64</v>
      </c>
      <c r="B69" s="230"/>
      <c r="C69" s="212"/>
      <c r="D69" s="260"/>
      <c r="E69" s="152"/>
      <c r="F69" s="187"/>
      <c r="G69" s="241"/>
      <c r="H69" s="120"/>
      <c r="I69" s="120"/>
      <c r="J69" s="120"/>
      <c r="K69" s="120"/>
      <c r="L69" s="120"/>
      <c r="M69" s="120"/>
      <c r="N69" s="120"/>
      <c r="O69" s="120"/>
    </row>
    <row r="70" spans="1:15" ht="24.95" customHeight="1" x14ac:dyDescent="0.2">
      <c r="A70" s="17">
        <f t="shared" si="0"/>
        <v>65</v>
      </c>
      <c r="B70" s="230"/>
      <c r="C70" s="212"/>
      <c r="D70" s="260"/>
      <c r="E70" s="152"/>
      <c r="F70" s="187"/>
      <c r="G70" s="241"/>
      <c r="H70" s="120"/>
      <c r="I70" s="120"/>
      <c r="J70" s="120"/>
      <c r="K70" s="120"/>
      <c r="L70" s="120"/>
      <c r="M70" s="120"/>
      <c r="N70" s="120"/>
      <c r="O70" s="120"/>
    </row>
    <row r="71" spans="1:15" ht="24.95" customHeight="1" x14ac:dyDescent="0.2">
      <c r="A71" s="17">
        <f t="shared" ref="A71:A75" si="1">1+A70</f>
        <v>66</v>
      </c>
      <c r="B71" s="230"/>
      <c r="C71" s="212"/>
      <c r="D71" s="260"/>
      <c r="E71" s="152"/>
      <c r="F71" s="187"/>
      <c r="G71" s="241"/>
      <c r="H71" s="120"/>
      <c r="I71" s="120"/>
      <c r="J71" s="120"/>
      <c r="K71" s="120"/>
      <c r="L71" s="120"/>
      <c r="M71" s="120"/>
      <c r="N71" s="120"/>
      <c r="O71" s="120"/>
    </row>
    <row r="72" spans="1:15" ht="24.95" customHeight="1" x14ac:dyDescent="0.2">
      <c r="A72" s="17">
        <f t="shared" si="1"/>
        <v>67</v>
      </c>
      <c r="B72" s="230"/>
      <c r="C72" s="212"/>
      <c r="D72" s="260"/>
      <c r="E72" s="152"/>
      <c r="F72" s="187"/>
      <c r="G72" s="241"/>
      <c r="H72" s="120"/>
      <c r="I72" s="120"/>
      <c r="J72" s="120"/>
      <c r="K72" s="120"/>
      <c r="L72" s="120"/>
      <c r="M72" s="120"/>
      <c r="N72" s="120"/>
      <c r="O72" s="120"/>
    </row>
    <row r="73" spans="1:15" ht="24.95" customHeight="1" x14ac:dyDescent="0.2">
      <c r="A73" s="17">
        <f t="shared" si="1"/>
        <v>68</v>
      </c>
      <c r="B73" s="230"/>
      <c r="C73" s="212"/>
      <c r="D73" s="260"/>
      <c r="E73" s="152"/>
      <c r="F73" s="187"/>
      <c r="G73" s="241"/>
      <c r="H73" s="120"/>
      <c r="I73" s="120"/>
      <c r="J73" s="120"/>
      <c r="K73" s="120"/>
      <c r="L73" s="120"/>
      <c r="M73" s="120"/>
      <c r="N73" s="120"/>
      <c r="O73" s="120"/>
    </row>
    <row r="74" spans="1:15" ht="24.95" customHeight="1" x14ac:dyDescent="0.2">
      <c r="A74" s="17">
        <f t="shared" si="1"/>
        <v>69</v>
      </c>
      <c r="B74" s="230"/>
      <c r="C74" s="212"/>
      <c r="D74" s="260"/>
      <c r="E74" s="152"/>
      <c r="F74" s="187"/>
      <c r="G74" s="241"/>
      <c r="H74" s="120"/>
      <c r="I74" s="120"/>
      <c r="J74" s="120"/>
      <c r="K74" s="120"/>
      <c r="L74" s="120"/>
      <c r="M74" s="120"/>
      <c r="N74" s="120"/>
      <c r="O74" s="120"/>
    </row>
    <row r="75" spans="1:15" ht="24.95" customHeight="1" thickBot="1" x14ac:dyDescent="0.25">
      <c r="A75" s="18">
        <f t="shared" si="1"/>
        <v>70</v>
      </c>
      <c r="B75" s="264"/>
      <c r="C75" s="213"/>
      <c r="D75" s="294"/>
      <c r="E75" s="215"/>
      <c r="F75" s="295"/>
      <c r="G75" s="242"/>
      <c r="H75" s="120"/>
      <c r="I75" s="120"/>
      <c r="J75" s="120"/>
      <c r="K75" s="120"/>
      <c r="L75" s="120"/>
      <c r="M75" s="120"/>
      <c r="N75" s="120"/>
      <c r="O75" s="120"/>
    </row>
    <row r="76" spans="1:15" ht="24.95" customHeight="1" thickTop="1" x14ac:dyDescent="0.2">
      <c r="A76" s="16">
        <v>71</v>
      </c>
      <c r="B76" s="266"/>
      <c r="C76" s="296"/>
      <c r="D76" s="297"/>
      <c r="E76" s="296"/>
      <c r="F76" s="192"/>
      <c r="G76" s="240"/>
      <c r="H76" s="120"/>
      <c r="I76" s="120"/>
      <c r="J76" s="120"/>
      <c r="K76" s="120"/>
      <c r="L76" s="120"/>
      <c r="M76" s="120"/>
      <c r="N76" s="120"/>
      <c r="O76" s="120"/>
    </row>
    <row r="77" spans="1:15" ht="24.95" customHeight="1" x14ac:dyDescent="0.2">
      <c r="A77" s="16">
        <v>72</v>
      </c>
      <c r="B77" s="230"/>
      <c r="C77" s="212"/>
      <c r="D77" s="260"/>
      <c r="E77" s="152"/>
      <c r="F77" s="187"/>
      <c r="G77" s="241"/>
      <c r="H77" s="120"/>
      <c r="I77" s="120"/>
      <c r="J77" s="120"/>
      <c r="K77" s="120"/>
      <c r="L77" s="120"/>
      <c r="M77" s="120"/>
      <c r="N77" s="120"/>
      <c r="O77" s="120"/>
    </row>
    <row r="78" spans="1:15" ht="24.95" customHeight="1" x14ac:dyDescent="0.2">
      <c r="A78" s="16">
        <v>73</v>
      </c>
      <c r="B78" s="230"/>
      <c r="C78" s="212"/>
      <c r="D78" s="260"/>
      <c r="E78" s="152"/>
      <c r="F78" s="187"/>
      <c r="G78" s="241"/>
      <c r="H78" s="120"/>
      <c r="I78" s="120"/>
      <c r="J78" s="120"/>
      <c r="K78" s="120"/>
      <c r="L78" s="120"/>
      <c r="M78" s="120"/>
      <c r="N78" s="120"/>
      <c r="O78" s="120"/>
    </row>
    <row r="79" spans="1:15" ht="24.95" customHeight="1" x14ac:dyDescent="0.2">
      <c r="A79" s="16">
        <v>74</v>
      </c>
      <c r="B79" s="230"/>
      <c r="C79" s="212"/>
      <c r="D79" s="260"/>
      <c r="E79" s="152"/>
      <c r="F79" s="187"/>
      <c r="G79" s="241"/>
      <c r="H79" s="120"/>
      <c r="I79" s="120"/>
      <c r="J79" s="120"/>
      <c r="K79" s="120"/>
      <c r="L79" s="120"/>
      <c r="M79" s="120"/>
      <c r="N79" s="120"/>
      <c r="O79" s="120"/>
    </row>
    <row r="80" spans="1:15" ht="24.95" customHeight="1" x14ac:dyDescent="0.2">
      <c r="A80" s="16">
        <v>75</v>
      </c>
      <c r="B80" s="230"/>
      <c r="C80" s="212"/>
      <c r="D80" s="260"/>
      <c r="E80" s="152"/>
      <c r="F80" s="187"/>
      <c r="G80" s="241"/>
      <c r="H80" s="120"/>
      <c r="I80" s="120"/>
      <c r="J80" s="120"/>
      <c r="K80" s="120"/>
      <c r="L80" s="120"/>
      <c r="M80" s="120"/>
      <c r="N80" s="120"/>
      <c r="O80" s="120"/>
    </row>
    <row r="81" spans="1:15" ht="24.95" customHeight="1" x14ac:dyDescent="0.2">
      <c r="A81" s="16">
        <v>76</v>
      </c>
      <c r="B81" s="230"/>
      <c r="C81" s="212"/>
      <c r="D81" s="260"/>
      <c r="E81" s="152"/>
      <c r="F81" s="187"/>
      <c r="G81" s="241"/>
      <c r="H81" s="120"/>
      <c r="I81" s="120"/>
      <c r="J81" s="120"/>
      <c r="K81" s="120"/>
      <c r="L81" s="120"/>
      <c r="M81" s="120"/>
      <c r="N81" s="120"/>
      <c r="O81" s="120"/>
    </row>
    <row r="82" spans="1:15" ht="24.95" customHeight="1" x14ac:dyDescent="0.2">
      <c r="A82" s="16">
        <v>77</v>
      </c>
      <c r="B82" s="230"/>
      <c r="C82" s="212"/>
      <c r="D82" s="260"/>
      <c r="E82" s="152"/>
      <c r="F82" s="187"/>
      <c r="G82" s="241"/>
      <c r="H82" s="120"/>
      <c r="I82" s="120"/>
      <c r="J82" s="120"/>
      <c r="K82" s="120"/>
      <c r="L82" s="120"/>
      <c r="M82" s="120"/>
      <c r="N82" s="120"/>
      <c r="O82" s="120"/>
    </row>
    <row r="83" spans="1:15" ht="24.95" customHeight="1" x14ac:dyDescent="0.2">
      <c r="A83" s="16">
        <v>78</v>
      </c>
      <c r="B83" s="230"/>
      <c r="C83" s="212"/>
      <c r="D83" s="260"/>
      <c r="E83" s="152"/>
      <c r="F83" s="187"/>
      <c r="G83" s="241"/>
      <c r="H83" s="120"/>
      <c r="I83" s="120"/>
      <c r="J83" s="120"/>
      <c r="K83" s="120"/>
      <c r="L83" s="120"/>
      <c r="M83" s="120"/>
      <c r="N83" s="120"/>
      <c r="O83" s="120"/>
    </row>
    <row r="84" spans="1:15" ht="24.95" customHeight="1" x14ac:dyDescent="0.2">
      <c r="A84" s="16">
        <v>79</v>
      </c>
      <c r="B84" s="230"/>
      <c r="C84" s="212"/>
      <c r="D84" s="260"/>
      <c r="E84" s="152"/>
      <c r="F84" s="187"/>
      <c r="G84" s="241"/>
      <c r="H84" s="120"/>
      <c r="I84" s="120"/>
      <c r="J84" s="120"/>
      <c r="K84" s="120"/>
      <c r="L84" s="120"/>
      <c r="M84" s="120"/>
      <c r="N84" s="120"/>
      <c r="O84" s="120"/>
    </row>
    <row r="85" spans="1:15" ht="24.95" customHeight="1" x14ac:dyDescent="0.2">
      <c r="A85" s="16">
        <v>80</v>
      </c>
      <c r="B85" s="230"/>
      <c r="C85" s="212"/>
      <c r="D85" s="260"/>
      <c r="E85" s="152"/>
      <c r="F85" s="187"/>
      <c r="G85" s="241"/>
      <c r="H85" s="120"/>
      <c r="I85" s="120"/>
      <c r="J85" s="120"/>
      <c r="K85" s="120"/>
      <c r="L85" s="120"/>
      <c r="M85" s="120"/>
      <c r="N85" s="120"/>
      <c r="O85" s="120"/>
    </row>
    <row r="86" spans="1:15" ht="24.95" customHeight="1" x14ac:dyDescent="0.2">
      <c r="A86" s="16">
        <v>81</v>
      </c>
      <c r="B86" s="230"/>
      <c r="C86" s="212"/>
      <c r="D86" s="260"/>
      <c r="E86" s="152"/>
      <c r="F86" s="187"/>
      <c r="G86" s="241"/>
      <c r="H86" s="120"/>
      <c r="I86" s="120"/>
      <c r="J86" s="120"/>
      <c r="K86" s="120"/>
      <c r="L86" s="120"/>
      <c r="M86" s="120"/>
      <c r="N86" s="120"/>
      <c r="O86" s="120"/>
    </row>
    <row r="87" spans="1:15" ht="24.95" customHeight="1" x14ac:dyDescent="0.2">
      <c r="A87" s="16">
        <v>82</v>
      </c>
      <c r="B87" s="230"/>
      <c r="C87" s="212"/>
      <c r="D87" s="260"/>
      <c r="E87" s="152"/>
      <c r="F87" s="187"/>
      <c r="G87" s="241"/>
      <c r="H87" s="120"/>
      <c r="I87" s="120"/>
      <c r="J87" s="120"/>
      <c r="K87" s="120"/>
      <c r="L87" s="120"/>
      <c r="M87" s="120"/>
      <c r="N87" s="120"/>
      <c r="O87" s="120"/>
    </row>
    <row r="88" spans="1:15" ht="24.95" customHeight="1" x14ac:dyDescent="0.2">
      <c r="A88" s="16">
        <v>83</v>
      </c>
      <c r="B88" s="230"/>
      <c r="C88" s="212"/>
      <c r="D88" s="260"/>
      <c r="E88" s="152"/>
      <c r="F88" s="187"/>
      <c r="G88" s="241"/>
      <c r="H88" s="120"/>
      <c r="I88" s="120"/>
      <c r="J88" s="120"/>
      <c r="K88" s="120"/>
      <c r="L88" s="120"/>
      <c r="M88" s="120"/>
      <c r="N88" s="120"/>
      <c r="O88" s="120"/>
    </row>
    <row r="89" spans="1:15" ht="24.95" customHeight="1" x14ac:dyDescent="0.2">
      <c r="A89" s="16">
        <v>84</v>
      </c>
      <c r="B89" s="230"/>
      <c r="C89" s="212"/>
      <c r="D89" s="260"/>
      <c r="E89" s="152"/>
      <c r="F89" s="187"/>
      <c r="G89" s="241"/>
      <c r="H89" s="120"/>
      <c r="I89" s="120"/>
      <c r="J89" s="120"/>
      <c r="K89" s="120"/>
      <c r="L89" s="120"/>
      <c r="M89" s="120"/>
      <c r="N89" s="120"/>
      <c r="O89" s="120"/>
    </row>
    <row r="90" spans="1:15" ht="24.95" customHeight="1" x14ac:dyDescent="0.2">
      <c r="A90" s="16">
        <v>85</v>
      </c>
      <c r="B90" s="230"/>
      <c r="C90" s="212"/>
      <c r="D90" s="260"/>
      <c r="E90" s="152"/>
      <c r="F90" s="187"/>
      <c r="G90" s="241"/>
      <c r="H90" s="120"/>
      <c r="I90" s="120"/>
      <c r="J90" s="120"/>
      <c r="K90" s="120"/>
      <c r="L90" s="120"/>
      <c r="M90" s="120"/>
      <c r="N90" s="120"/>
      <c r="O90" s="120"/>
    </row>
    <row r="91" spans="1:15" ht="24.95" customHeight="1" x14ac:dyDescent="0.2">
      <c r="A91" s="16">
        <v>86</v>
      </c>
      <c r="B91" s="230"/>
      <c r="C91" s="212"/>
      <c r="D91" s="260"/>
      <c r="E91" s="152"/>
      <c r="F91" s="187"/>
      <c r="G91" s="241"/>
      <c r="H91" s="120"/>
      <c r="I91" s="120"/>
      <c r="J91" s="120"/>
      <c r="K91" s="120"/>
      <c r="L91" s="120"/>
      <c r="M91" s="120"/>
      <c r="N91" s="120"/>
      <c r="O91" s="120"/>
    </row>
    <row r="92" spans="1:15" ht="24.95" customHeight="1" x14ac:dyDescent="0.2">
      <c r="A92" s="16">
        <v>87</v>
      </c>
      <c r="B92" s="230"/>
      <c r="C92" s="212"/>
      <c r="D92" s="260"/>
      <c r="E92" s="152"/>
      <c r="F92" s="187"/>
      <c r="G92" s="241"/>
      <c r="H92" s="120"/>
      <c r="I92" s="120"/>
      <c r="J92" s="120"/>
      <c r="K92" s="120"/>
      <c r="L92" s="120"/>
      <c r="M92" s="120"/>
      <c r="N92" s="120"/>
      <c r="O92" s="120"/>
    </row>
    <row r="93" spans="1:15" ht="24.95" customHeight="1" x14ac:dyDescent="0.2">
      <c r="A93" s="16">
        <v>88</v>
      </c>
      <c r="B93" s="230"/>
      <c r="C93" s="212"/>
      <c r="D93" s="260"/>
      <c r="E93" s="152"/>
      <c r="F93" s="187"/>
      <c r="G93" s="241"/>
      <c r="H93" s="120"/>
      <c r="I93" s="120"/>
      <c r="J93" s="120"/>
      <c r="K93" s="120"/>
      <c r="L93" s="120"/>
      <c r="M93" s="120"/>
      <c r="N93" s="120"/>
      <c r="O93" s="120"/>
    </row>
    <row r="94" spans="1:15" ht="24.95" customHeight="1" x14ac:dyDescent="0.2">
      <c r="A94" s="16">
        <v>89</v>
      </c>
      <c r="B94" s="230"/>
      <c r="C94" s="212"/>
      <c r="D94" s="260"/>
      <c r="E94" s="152"/>
      <c r="F94" s="187"/>
      <c r="G94" s="241"/>
      <c r="H94" s="120"/>
      <c r="I94" s="120"/>
      <c r="J94" s="120"/>
      <c r="K94" s="120"/>
      <c r="L94" s="120"/>
      <c r="M94" s="120"/>
      <c r="N94" s="120"/>
      <c r="O94" s="120"/>
    </row>
    <row r="95" spans="1:15" ht="24.95" customHeight="1" x14ac:dyDescent="0.2">
      <c r="A95" s="16">
        <v>90</v>
      </c>
      <c r="B95" s="230"/>
      <c r="C95" s="212"/>
      <c r="D95" s="260"/>
      <c r="E95" s="152"/>
      <c r="F95" s="187"/>
      <c r="G95" s="241"/>
      <c r="H95" s="120"/>
      <c r="I95" s="120"/>
      <c r="J95" s="120"/>
      <c r="K95" s="120"/>
      <c r="L95" s="120"/>
      <c r="M95" s="120"/>
      <c r="N95" s="120"/>
      <c r="O95" s="120"/>
    </row>
    <row r="96" spans="1:15" ht="24.95" customHeight="1" x14ac:dyDescent="0.2">
      <c r="A96" s="16">
        <v>91</v>
      </c>
      <c r="B96" s="229"/>
      <c r="C96" s="212"/>
      <c r="D96" s="260"/>
      <c r="E96" s="152"/>
      <c r="F96" s="187"/>
      <c r="G96" s="241"/>
      <c r="H96" s="120"/>
      <c r="I96" s="120"/>
      <c r="J96" s="120"/>
      <c r="K96" s="120"/>
      <c r="L96" s="120"/>
      <c r="M96" s="120"/>
      <c r="N96" s="120"/>
      <c r="O96" s="120"/>
    </row>
    <row r="97" spans="1:15" ht="24.95" customHeight="1" x14ac:dyDescent="0.2">
      <c r="A97" s="16">
        <v>92</v>
      </c>
      <c r="B97" s="229"/>
      <c r="C97" s="212"/>
      <c r="D97" s="260"/>
      <c r="E97" s="152"/>
      <c r="F97" s="187"/>
      <c r="G97" s="241"/>
      <c r="H97" s="120"/>
      <c r="I97" s="120"/>
      <c r="J97" s="120"/>
      <c r="K97" s="120"/>
      <c r="L97" s="120"/>
      <c r="M97" s="120"/>
      <c r="N97" s="120"/>
      <c r="O97" s="120"/>
    </row>
    <row r="98" spans="1:15" ht="24.95" customHeight="1" x14ac:dyDescent="0.2">
      <c r="A98" s="16">
        <v>93</v>
      </c>
      <c r="B98" s="229"/>
      <c r="C98" s="212"/>
      <c r="D98" s="260"/>
      <c r="E98" s="152"/>
      <c r="F98" s="187"/>
      <c r="G98" s="241"/>
      <c r="H98" s="120"/>
      <c r="I98" s="120"/>
      <c r="J98" s="120"/>
      <c r="K98" s="120"/>
      <c r="L98" s="120"/>
      <c r="M98" s="120"/>
      <c r="N98" s="120"/>
      <c r="O98" s="120"/>
    </row>
    <row r="99" spans="1:15" ht="24.95" customHeight="1" x14ac:dyDescent="0.2">
      <c r="A99" s="16">
        <v>94</v>
      </c>
      <c r="B99" s="229"/>
      <c r="C99" s="212"/>
      <c r="D99" s="260"/>
      <c r="E99" s="152"/>
      <c r="F99" s="187"/>
      <c r="G99" s="241"/>
      <c r="H99" s="120"/>
      <c r="I99" s="120"/>
      <c r="J99" s="120"/>
      <c r="K99" s="120"/>
      <c r="L99" s="120"/>
      <c r="M99" s="120"/>
      <c r="N99" s="120"/>
      <c r="O99" s="120"/>
    </row>
    <row r="100" spans="1:15" ht="24.95" customHeight="1" x14ac:dyDescent="0.2">
      <c r="A100" s="16">
        <v>95</v>
      </c>
      <c r="B100" s="229"/>
      <c r="C100" s="212"/>
      <c r="D100" s="260"/>
      <c r="E100" s="152"/>
      <c r="F100" s="187"/>
      <c r="G100" s="241"/>
      <c r="H100" s="120"/>
      <c r="I100" s="120"/>
      <c r="J100" s="120"/>
      <c r="K100" s="120"/>
      <c r="L100" s="120"/>
      <c r="M100" s="120"/>
      <c r="N100" s="120"/>
      <c r="O100" s="120"/>
    </row>
    <row r="101" spans="1:15" ht="24.95" customHeight="1" x14ac:dyDescent="0.2">
      <c r="A101" s="16">
        <v>96</v>
      </c>
      <c r="B101" s="229"/>
      <c r="C101" s="212"/>
      <c r="D101" s="260"/>
      <c r="E101" s="152"/>
      <c r="F101" s="187"/>
      <c r="G101" s="241"/>
      <c r="H101" s="120"/>
      <c r="I101" s="120"/>
      <c r="J101" s="120"/>
      <c r="K101" s="120"/>
      <c r="L101" s="120"/>
      <c r="M101" s="120"/>
      <c r="N101" s="120"/>
      <c r="O101" s="120"/>
    </row>
    <row r="102" spans="1:15" ht="24.95" customHeight="1" x14ac:dyDescent="0.2">
      <c r="A102" s="16">
        <v>97</v>
      </c>
      <c r="B102" s="229"/>
      <c r="C102" s="212"/>
      <c r="D102" s="260"/>
      <c r="E102" s="152"/>
      <c r="F102" s="187"/>
      <c r="G102" s="241"/>
      <c r="H102" s="120"/>
      <c r="I102" s="120"/>
      <c r="J102" s="120"/>
      <c r="K102" s="120"/>
      <c r="L102" s="120"/>
      <c r="M102" s="120"/>
      <c r="N102" s="120"/>
      <c r="O102" s="120"/>
    </row>
    <row r="103" spans="1:15" ht="24.95" customHeight="1" x14ac:dyDescent="0.2">
      <c r="A103" s="16">
        <v>98</v>
      </c>
      <c r="B103" s="229"/>
      <c r="C103" s="212"/>
      <c r="D103" s="260"/>
      <c r="E103" s="152"/>
      <c r="F103" s="187"/>
      <c r="G103" s="241"/>
      <c r="H103" s="120"/>
      <c r="I103" s="120"/>
      <c r="J103" s="120"/>
      <c r="K103" s="120"/>
      <c r="L103" s="120"/>
      <c r="M103" s="120"/>
      <c r="N103" s="120"/>
      <c r="O103" s="120"/>
    </row>
    <row r="104" spans="1:15" ht="24.95" customHeight="1" x14ac:dyDescent="0.2">
      <c r="A104" s="16">
        <v>99</v>
      </c>
      <c r="B104" s="229"/>
      <c r="C104" s="212"/>
      <c r="D104" s="260"/>
      <c r="E104" s="152"/>
      <c r="F104" s="187"/>
      <c r="G104" s="241"/>
      <c r="H104" s="120"/>
      <c r="I104" s="120"/>
      <c r="J104" s="120"/>
      <c r="K104" s="120"/>
      <c r="L104" s="120"/>
      <c r="M104" s="120"/>
      <c r="N104" s="120"/>
      <c r="O104" s="120"/>
    </row>
    <row r="105" spans="1:15" ht="24.95" customHeight="1" x14ac:dyDescent="0.2">
      <c r="A105" s="16">
        <v>100</v>
      </c>
      <c r="B105" s="229"/>
      <c r="C105" s="212"/>
      <c r="D105" s="260"/>
      <c r="E105" s="152"/>
      <c r="F105" s="187"/>
      <c r="G105" s="241"/>
      <c r="H105" s="120"/>
      <c r="I105" s="120"/>
      <c r="J105" s="120"/>
      <c r="K105" s="120"/>
      <c r="L105" s="120"/>
      <c r="M105" s="120"/>
      <c r="N105" s="120"/>
      <c r="O105" s="120"/>
    </row>
    <row r="106" spans="1:15" ht="24.95" customHeight="1" x14ac:dyDescent="0.2">
      <c r="A106" s="16">
        <v>101</v>
      </c>
      <c r="B106" s="229"/>
      <c r="C106" s="212"/>
      <c r="D106" s="260"/>
      <c r="E106" s="152"/>
      <c r="F106" s="187"/>
      <c r="G106" s="241"/>
      <c r="H106" s="120"/>
      <c r="I106" s="120"/>
      <c r="J106" s="120"/>
      <c r="K106" s="120"/>
      <c r="L106" s="120"/>
      <c r="M106" s="120"/>
      <c r="N106" s="120"/>
      <c r="O106" s="120"/>
    </row>
    <row r="107" spans="1:15" ht="24.95" customHeight="1" x14ac:dyDescent="0.2">
      <c r="A107" s="16">
        <v>102</v>
      </c>
      <c r="B107" s="229"/>
      <c r="C107" s="212"/>
      <c r="D107" s="260"/>
      <c r="E107" s="152"/>
      <c r="F107" s="187"/>
      <c r="G107" s="241"/>
      <c r="H107" s="120"/>
      <c r="I107" s="120"/>
      <c r="J107" s="120"/>
      <c r="K107" s="120"/>
      <c r="L107" s="120"/>
      <c r="M107" s="120"/>
      <c r="N107" s="120"/>
      <c r="O107" s="120"/>
    </row>
    <row r="108" spans="1:15" ht="24.95" customHeight="1" x14ac:dyDescent="0.2">
      <c r="A108" s="16">
        <v>103</v>
      </c>
      <c r="B108" s="229"/>
      <c r="C108" s="212"/>
      <c r="D108" s="260"/>
      <c r="E108" s="152"/>
      <c r="F108" s="187"/>
      <c r="G108" s="241"/>
      <c r="H108" s="120"/>
      <c r="I108" s="120"/>
      <c r="J108" s="120"/>
      <c r="K108" s="120"/>
      <c r="L108" s="120"/>
      <c r="M108" s="120"/>
      <c r="N108" s="120"/>
      <c r="O108" s="120"/>
    </row>
    <row r="109" spans="1:15" ht="24.95" customHeight="1" x14ac:dyDescent="0.2">
      <c r="A109" s="16">
        <v>104</v>
      </c>
      <c r="B109" s="229"/>
      <c r="C109" s="212"/>
      <c r="D109" s="260"/>
      <c r="E109" s="152"/>
      <c r="F109" s="187"/>
      <c r="G109" s="241"/>
      <c r="H109" s="120"/>
      <c r="I109" s="120"/>
      <c r="J109" s="120"/>
      <c r="K109" s="120"/>
      <c r="L109" s="120"/>
      <c r="M109" s="120"/>
      <c r="N109" s="120"/>
      <c r="O109" s="120"/>
    </row>
    <row r="110" spans="1:15" ht="24.95" customHeight="1" x14ac:dyDescent="0.2">
      <c r="A110" s="16">
        <v>105</v>
      </c>
      <c r="B110" s="229"/>
      <c r="C110" s="212"/>
      <c r="D110" s="260"/>
      <c r="E110" s="152"/>
      <c r="F110" s="187"/>
      <c r="G110" s="241"/>
      <c r="H110" s="120"/>
      <c r="I110" s="120"/>
      <c r="J110" s="120"/>
      <c r="K110" s="120"/>
      <c r="L110" s="120"/>
      <c r="M110" s="120"/>
      <c r="N110" s="120"/>
      <c r="O110" s="120"/>
    </row>
    <row r="111" spans="1:15" ht="24.95" customHeight="1" x14ac:dyDescent="0.2">
      <c r="A111" s="16">
        <v>106</v>
      </c>
      <c r="B111" s="229"/>
      <c r="C111" s="212"/>
      <c r="D111" s="260"/>
      <c r="E111" s="152"/>
      <c r="F111" s="187"/>
      <c r="G111" s="241"/>
      <c r="H111" s="120"/>
      <c r="I111" s="120"/>
      <c r="J111" s="120"/>
      <c r="K111" s="120"/>
      <c r="L111" s="120"/>
      <c r="M111" s="120"/>
      <c r="N111" s="120"/>
      <c r="O111" s="120"/>
    </row>
    <row r="112" spans="1:15" ht="24.95" customHeight="1" x14ac:dyDescent="0.2">
      <c r="A112" s="16">
        <v>107</v>
      </c>
      <c r="B112" s="229"/>
      <c r="C112" s="212"/>
      <c r="D112" s="260"/>
      <c r="E112" s="152"/>
      <c r="F112" s="187"/>
      <c r="G112" s="241"/>
      <c r="H112" s="120"/>
      <c r="I112" s="120"/>
      <c r="J112" s="120"/>
      <c r="K112" s="120"/>
      <c r="L112" s="120"/>
      <c r="M112" s="120"/>
      <c r="N112" s="120"/>
      <c r="O112" s="120"/>
    </row>
    <row r="113" spans="1:15" ht="24.95" customHeight="1" x14ac:dyDescent="0.2">
      <c r="A113" s="16">
        <v>108</v>
      </c>
      <c r="B113" s="229"/>
      <c r="C113" s="212"/>
      <c r="D113" s="260"/>
      <c r="E113" s="152"/>
      <c r="F113" s="187"/>
      <c r="G113" s="241"/>
      <c r="H113" s="120"/>
      <c r="I113" s="120"/>
      <c r="J113" s="120"/>
      <c r="K113" s="120"/>
      <c r="L113" s="120"/>
      <c r="M113" s="120"/>
      <c r="N113" s="120"/>
      <c r="O113" s="120"/>
    </row>
    <row r="114" spans="1:15" ht="24.95" customHeight="1" x14ac:dyDescent="0.2">
      <c r="A114" s="16">
        <v>109</v>
      </c>
      <c r="B114" s="229"/>
      <c r="C114" s="212"/>
      <c r="D114" s="260"/>
      <c r="E114" s="152"/>
      <c r="F114" s="187"/>
      <c r="G114" s="241"/>
      <c r="H114" s="120"/>
      <c r="I114" s="120"/>
      <c r="J114" s="120"/>
      <c r="K114" s="120"/>
      <c r="L114" s="120"/>
      <c r="M114" s="120"/>
      <c r="N114" s="120"/>
      <c r="O114" s="120"/>
    </row>
    <row r="115" spans="1:15" ht="24.95" customHeight="1" x14ac:dyDescent="0.2">
      <c r="A115" s="16">
        <v>110</v>
      </c>
      <c r="B115" s="229"/>
      <c r="C115" s="212"/>
      <c r="D115" s="260"/>
      <c r="E115" s="152"/>
      <c r="F115" s="187"/>
      <c r="G115" s="241"/>
      <c r="H115" s="120"/>
      <c r="I115" s="120"/>
      <c r="J115" s="120"/>
      <c r="K115" s="120"/>
      <c r="L115" s="120"/>
      <c r="M115" s="120"/>
      <c r="N115" s="120"/>
      <c r="O115" s="120"/>
    </row>
    <row r="116" spans="1:15" ht="24.95" customHeight="1" x14ac:dyDescent="0.2">
      <c r="A116" s="16">
        <v>111</v>
      </c>
      <c r="B116" s="229"/>
      <c r="C116" s="212"/>
      <c r="D116" s="260"/>
      <c r="E116" s="152"/>
      <c r="F116" s="187"/>
      <c r="G116" s="241"/>
      <c r="H116" s="120"/>
      <c r="I116" s="120"/>
      <c r="J116" s="120"/>
      <c r="K116" s="120"/>
      <c r="L116" s="120"/>
      <c r="M116" s="120"/>
      <c r="N116" s="120"/>
      <c r="O116" s="120"/>
    </row>
    <row r="117" spans="1:15" ht="24.95" customHeight="1" x14ac:dyDescent="0.2">
      <c r="A117" s="16">
        <v>112</v>
      </c>
      <c r="B117" s="229"/>
      <c r="C117" s="212"/>
      <c r="D117" s="260"/>
      <c r="E117" s="152"/>
      <c r="F117" s="187"/>
      <c r="G117" s="241"/>
      <c r="H117" s="120"/>
      <c r="I117" s="120"/>
      <c r="J117" s="120"/>
      <c r="K117" s="120"/>
      <c r="L117" s="120"/>
      <c r="M117" s="120"/>
      <c r="N117" s="120"/>
      <c r="O117" s="120"/>
    </row>
    <row r="118" spans="1:15" ht="24.95" customHeight="1" x14ac:dyDescent="0.2">
      <c r="A118" s="16">
        <v>113</v>
      </c>
      <c r="B118" s="229"/>
      <c r="C118" s="212"/>
      <c r="D118" s="260"/>
      <c r="E118" s="152"/>
      <c r="F118" s="187"/>
      <c r="G118" s="241"/>
      <c r="H118" s="120"/>
      <c r="I118" s="120"/>
      <c r="J118" s="120"/>
      <c r="K118" s="120"/>
      <c r="L118" s="120"/>
      <c r="M118" s="120"/>
      <c r="N118" s="120"/>
      <c r="O118" s="120"/>
    </row>
    <row r="119" spans="1:15" ht="24.95" customHeight="1" x14ac:dyDescent="0.2">
      <c r="A119" s="16">
        <v>114</v>
      </c>
      <c r="B119" s="229"/>
      <c r="C119" s="212"/>
      <c r="D119" s="260"/>
      <c r="E119" s="152"/>
      <c r="F119" s="187"/>
      <c r="G119" s="241"/>
      <c r="H119" s="120"/>
      <c r="I119" s="120"/>
      <c r="J119" s="120"/>
      <c r="K119" s="120"/>
      <c r="L119" s="120"/>
      <c r="M119" s="120"/>
      <c r="N119" s="120"/>
      <c r="O119" s="120"/>
    </row>
    <row r="120" spans="1:15" ht="24.95" customHeight="1" x14ac:dyDescent="0.2">
      <c r="A120" s="16">
        <v>115</v>
      </c>
      <c r="B120" s="229"/>
      <c r="C120" s="212"/>
      <c r="D120" s="260"/>
      <c r="E120" s="152"/>
      <c r="F120" s="187"/>
      <c r="G120" s="241"/>
      <c r="H120" s="120"/>
      <c r="I120" s="120"/>
      <c r="J120" s="120"/>
      <c r="K120" s="120"/>
      <c r="L120" s="120"/>
      <c r="M120" s="120"/>
      <c r="N120" s="120"/>
      <c r="O120" s="120"/>
    </row>
    <row r="121" spans="1:15" ht="24.95" customHeight="1" x14ac:dyDescent="0.2">
      <c r="A121" s="16">
        <v>116</v>
      </c>
      <c r="B121" s="229"/>
      <c r="C121" s="212"/>
      <c r="D121" s="260"/>
      <c r="E121" s="152"/>
      <c r="F121" s="187"/>
      <c r="G121" s="241"/>
      <c r="H121" s="120"/>
      <c r="I121" s="120"/>
      <c r="J121" s="120"/>
      <c r="K121" s="120"/>
      <c r="L121" s="120"/>
      <c r="M121" s="120"/>
      <c r="N121" s="120"/>
      <c r="O121" s="120"/>
    </row>
    <row r="122" spans="1:15" ht="24.95" customHeight="1" x14ac:dyDescent="0.2">
      <c r="A122" s="16">
        <v>117</v>
      </c>
      <c r="B122" s="229"/>
      <c r="C122" s="212"/>
      <c r="D122" s="260"/>
      <c r="E122" s="152"/>
      <c r="F122" s="187"/>
      <c r="G122" s="241"/>
      <c r="H122" s="120"/>
      <c r="I122" s="120"/>
      <c r="J122" s="120"/>
      <c r="K122" s="120"/>
      <c r="L122" s="120"/>
      <c r="M122" s="120"/>
      <c r="N122" s="120"/>
      <c r="O122" s="120"/>
    </row>
    <row r="123" spans="1:15" ht="24.95" customHeight="1" x14ac:dyDescent="0.2">
      <c r="A123" s="16">
        <v>118</v>
      </c>
      <c r="B123" s="229"/>
      <c r="C123" s="212"/>
      <c r="D123" s="260"/>
      <c r="E123" s="152"/>
      <c r="F123" s="187"/>
      <c r="G123" s="241"/>
      <c r="H123" s="120"/>
      <c r="I123" s="120"/>
      <c r="J123" s="120"/>
      <c r="K123" s="120"/>
      <c r="L123" s="120"/>
      <c r="M123" s="120"/>
      <c r="N123" s="120"/>
      <c r="O123" s="120"/>
    </row>
    <row r="124" spans="1:15" ht="24.95" customHeight="1" x14ac:dyDescent="0.2">
      <c r="A124" s="16">
        <v>119</v>
      </c>
      <c r="B124" s="229"/>
      <c r="C124" s="212"/>
      <c r="D124" s="260"/>
      <c r="E124" s="152"/>
      <c r="F124" s="187"/>
      <c r="G124" s="241"/>
      <c r="H124" s="120"/>
      <c r="I124" s="120"/>
      <c r="J124" s="120"/>
      <c r="K124" s="120"/>
      <c r="L124" s="120"/>
      <c r="M124" s="120"/>
      <c r="N124" s="120"/>
      <c r="O124" s="120"/>
    </row>
    <row r="125" spans="1:15" ht="24.95" customHeight="1" x14ac:dyDescent="0.2">
      <c r="A125" s="16">
        <v>120</v>
      </c>
      <c r="B125" s="229"/>
      <c r="C125" s="212"/>
      <c r="D125" s="260"/>
      <c r="E125" s="152"/>
      <c r="F125" s="187"/>
      <c r="G125" s="241"/>
      <c r="H125" s="120"/>
      <c r="I125" s="120"/>
      <c r="J125" s="120"/>
      <c r="K125" s="120"/>
      <c r="L125" s="120"/>
      <c r="M125" s="120"/>
      <c r="N125" s="120"/>
      <c r="O125" s="120"/>
    </row>
    <row r="126" spans="1:15" ht="24.95" customHeight="1" x14ac:dyDescent="0.2">
      <c r="A126" s="16">
        <v>121</v>
      </c>
      <c r="B126" s="229"/>
      <c r="C126" s="212"/>
      <c r="D126" s="260"/>
      <c r="E126" s="152"/>
      <c r="F126" s="187"/>
      <c r="G126" s="241"/>
      <c r="H126" s="120"/>
      <c r="I126" s="120"/>
      <c r="J126" s="120"/>
      <c r="K126" s="120"/>
      <c r="L126" s="120"/>
      <c r="M126" s="120"/>
      <c r="N126" s="120"/>
      <c r="O126" s="120"/>
    </row>
    <row r="127" spans="1:15" ht="24.95" customHeight="1" x14ac:dyDescent="0.2">
      <c r="A127" s="16">
        <v>122</v>
      </c>
      <c r="B127" s="229"/>
      <c r="C127" s="212"/>
      <c r="D127" s="260"/>
      <c r="E127" s="152"/>
      <c r="F127" s="187"/>
      <c r="G127" s="241"/>
      <c r="H127" s="120"/>
      <c r="I127" s="120"/>
      <c r="J127" s="120"/>
      <c r="K127" s="120"/>
      <c r="L127" s="120"/>
      <c r="M127" s="120"/>
      <c r="N127" s="120"/>
      <c r="O127" s="120"/>
    </row>
    <row r="128" spans="1:15" ht="24.95" customHeight="1" x14ac:dyDescent="0.2">
      <c r="A128" s="16">
        <v>123</v>
      </c>
      <c r="B128" s="229"/>
      <c r="C128" s="212"/>
      <c r="D128" s="260"/>
      <c r="E128" s="152"/>
      <c r="F128" s="187"/>
      <c r="G128" s="241"/>
      <c r="H128" s="120"/>
      <c r="I128" s="120"/>
      <c r="J128" s="120"/>
      <c r="K128" s="120"/>
      <c r="L128" s="120"/>
      <c r="M128" s="120"/>
      <c r="N128" s="120"/>
      <c r="O128" s="120"/>
    </row>
    <row r="129" spans="1:15" ht="24.95" customHeight="1" x14ac:dyDescent="0.2">
      <c r="A129" s="16">
        <v>124</v>
      </c>
      <c r="B129" s="229"/>
      <c r="C129" s="212"/>
      <c r="D129" s="260"/>
      <c r="E129" s="152"/>
      <c r="F129" s="187"/>
      <c r="G129" s="241"/>
      <c r="H129" s="120"/>
      <c r="I129" s="120"/>
      <c r="J129" s="120"/>
      <c r="K129" s="120"/>
      <c r="L129" s="120"/>
      <c r="M129" s="120"/>
      <c r="N129" s="120"/>
      <c r="O129" s="120"/>
    </row>
    <row r="130" spans="1:15" ht="24.95" customHeight="1" x14ac:dyDescent="0.2">
      <c r="A130" s="16">
        <v>125</v>
      </c>
      <c r="B130" s="229"/>
      <c r="C130" s="212"/>
      <c r="D130" s="260"/>
      <c r="E130" s="152"/>
      <c r="F130" s="187"/>
      <c r="G130" s="241"/>
      <c r="H130" s="120"/>
      <c r="I130" s="120"/>
      <c r="J130" s="120"/>
      <c r="K130" s="120"/>
      <c r="L130" s="120"/>
      <c r="M130" s="120"/>
      <c r="N130" s="120"/>
      <c r="O130" s="120"/>
    </row>
    <row r="131" spans="1:15" ht="24.95" customHeight="1" x14ac:dyDescent="0.2">
      <c r="A131" s="16">
        <v>126</v>
      </c>
      <c r="B131" s="229"/>
      <c r="C131" s="212"/>
      <c r="D131" s="260"/>
      <c r="E131" s="152"/>
      <c r="F131" s="187"/>
      <c r="G131" s="241"/>
      <c r="H131" s="120"/>
      <c r="I131" s="120"/>
      <c r="J131" s="120"/>
      <c r="K131" s="120"/>
      <c r="L131" s="120"/>
      <c r="M131" s="120"/>
      <c r="N131" s="120"/>
      <c r="O131" s="120"/>
    </row>
    <row r="132" spans="1:15" ht="24.95" customHeight="1" x14ac:dyDescent="0.2">
      <c r="A132" s="16">
        <v>127</v>
      </c>
      <c r="B132" s="229"/>
      <c r="C132" s="212"/>
      <c r="D132" s="260"/>
      <c r="E132" s="152"/>
      <c r="F132" s="187"/>
      <c r="G132" s="241"/>
      <c r="H132" s="120"/>
      <c r="I132" s="120"/>
      <c r="J132" s="120"/>
      <c r="K132" s="120"/>
      <c r="L132" s="120"/>
      <c r="M132" s="120"/>
      <c r="N132" s="120"/>
      <c r="O132" s="120"/>
    </row>
    <row r="133" spans="1:15" ht="24.95" customHeight="1" x14ac:dyDescent="0.2">
      <c r="A133" s="16">
        <v>128</v>
      </c>
      <c r="B133" s="229"/>
      <c r="C133" s="212"/>
      <c r="D133" s="260"/>
      <c r="E133" s="152"/>
      <c r="F133" s="187"/>
      <c r="G133" s="241"/>
      <c r="H133" s="120"/>
      <c r="I133" s="120"/>
      <c r="J133" s="120"/>
      <c r="K133" s="120"/>
      <c r="L133" s="120"/>
      <c r="M133" s="120"/>
      <c r="N133" s="120"/>
      <c r="O133" s="120"/>
    </row>
    <row r="134" spans="1:15" ht="24.95" customHeight="1" x14ac:dyDescent="0.2">
      <c r="A134" s="16">
        <v>129</v>
      </c>
      <c r="B134" s="229"/>
      <c r="C134" s="212"/>
      <c r="D134" s="260"/>
      <c r="E134" s="152"/>
      <c r="F134" s="187"/>
      <c r="G134" s="241"/>
      <c r="H134" s="120"/>
      <c r="I134" s="120"/>
      <c r="J134" s="120"/>
      <c r="K134" s="120"/>
      <c r="L134" s="120"/>
      <c r="M134" s="120"/>
      <c r="N134" s="120"/>
      <c r="O134" s="120"/>
    </row>
    <row r="135" spans="1:15" ht="24.95" customHeight="1" x14ac:dyDescent="0.2">
      <c r="A135" s="16">
        <v>130</v>
      </c>
      <c r="B135" s="229"/>
      <c r="C135" s="212"/>
      <c r="D135" s="260"/>
      <c r="E135" s="152"/>
      <c r="F135" s="187"/>
      <c r="G135" s="241"/>
      <c r="H135" s="120"/>
      <c r="I135" s="120"/>
      <c r="J135" s="120"/>
      <c r="K135" s="120"/>
      <c r="L135" s="120"/>
      <c r="M135" s="120"/>
      <c r="N135" s="120"/>
      <c r="O135" s="120"/>
    </row>
    <row r="136" spans="1:15" ht="24.95" customHeight="1" x14ac:dyDescent="0.2">
      <c r="A136" s="16">
        <v>131</v>
      </c>
      <c r="B136" s="229"/>
      <c r="C136" s="212"/>
      <c r="D136" s="260"/>
      <c r="E136" s="152"/>
      <c r="F136" s="187"/>
      <c r="G136" s="241"/>
      <c r="H136" s="120"/>
      <c r="I136" s="120"/>
      <c r="J136" s="120"/>
      <c r="K136" s="120"/>
      <c r="L136" s="120"/>
      <c r="M136" s="120"/>
      <c r="N136" s="120"/>
      <c r="O136" s="120"/>
    </row>
    <row r="137" spans="1:15" ht="24.95" customHeight="1" x14ac:dyDescent="0.2">
      <c r="A137" s="16">
        <v>132</v>
      </c>
      <c r="B137" s="229"/>
      <c r="C137" s="212"/>
      <c r="D137" s="260"/>
      <c r="E137" s="152"/>
      <c r="F137" s="187"/>
      <c r="G137" s="241"/>
      <c r="H137" s="120"/>
      <c r="I137" s="120"/>
      <c r="J137" s="120"/>
      <c r="K137" s="120"/>
      <c r="L137" s="120"/>
      <c r="M137" s="120"/>
      <c r="N137" s="120"/>
      <c r="O137" s="120"/>
    </row>
    <row r="138" spans="1:15" ht="24.95" customHeight="1" x14ac:dyDescent="0.2">
      <c r="A138" s="16">
        <v>133</v>
      </c>
      <c r="B138" s="229"/>
      <c r="C138" s="212"/>
      <c r="D138" s="260"/>
      <c r="E138" s="152"/>
      <c r="F138" s="187"/>
      <c r="G138" s="241"/>
      <c r="H138" s="120"/>
      <c r="I138" s="120"/>
      <c r="J138" s="120"/>
      <c r="K138" s="120"/>
      <c r="L138" s="120"/>
      <c r="M138" s="120"/>
      <c r="N138" s="120"/>
      <c r="O138" s="120"/>
    </row>
    <row r="139" spans="1:15" ht="24.95" customHeight="1" x14ac:dyDescent="0.2">
      <c r="A139" s="16">
        <v>134</v>
      </c>
      <c r="B139" s="229"/>
      <c r="C139" s="212"/>
      <c r="D139" s="260"/>
      <c r="E139" s="152"/>
      <c r="F139" s="187"/>
      <c r="G139" s="241"/>
      <c r="H139" s="120"/>
      <c r="I139" s="120"/>
      <c r="J139" s="120"/>
      <c r="K139" s="120"/>
      <c r="L139" s="120"/>
      <c r="M139" s="120"/>
      <c r="N139" s="120"/>
      <c r="O139" s="120"/>
    </row>
    <row r="140" spans="1:15" ht="24.95" customHeight="1" x14ac:dyDescent="0.2">
      <c r="A140" s="16">
        <v>135</v>
      </c>
      <c r="B140" s="229"/>
      <c r="C140" s="212"/>
      <c r="D140" s="260"/>
      <c r="E140" s="152"/>
      <c r="F140" s="187"/>
      <c r="G140" s="241"/>
      <c r="H140" s="120"/>
      <c r="I140" s="120"/>
      <c r="J140" s="120"/>
      <c r="K140" s="120"/>
      <c r="L140" s="120"/>
      <c r="M140" s="120"/>
      <c r="N140" s="120"/>
      <c r="O140" s="120"/>
    </row>
    <row r="141" spans="1:15" ht="24.95" customHeight="1" x14ac:dyDescent="0.2">
      <c r="A141" s="16">
        <v>136</v>
      </c>
      <c r="B141" s="229"/>
      <c r="C141" s="212"/>
      <c r="D141" s="260"/>
      <c r="E141" s="152"/>
      <c r="F141" s="187"/>
      <c r="G141" s="241"/>
      <c r="H141" s="120"/>
      <c r="I141" s="120"/>
      <c r="J141" s="120"/>
      <c r="K141" s="120"/>
      <c r="L141" s="120"/>
      <c r="M141" s="120"/>
      <c r="N141" s="120"/>
      <c r="O141" s="120"/>
    </row>
    <row r="142" spans="1:15" ht="24.95" customHeight="1" x14ac:dyDescent="0.2">
      <c r="A142" s="16">
        <v>137</v>
      </c>
      <c r="B142" s="229"/>
      <c r="C142" s="212"/>
      <c r="D142" s="260"/>
      <c r="E142" s="152"/>
      <c r="F142" s="187"/>
      <c r="G142" s="241"/>
      <c r="H142" s="120"/>
      <c r="I142" s="120"/>
      <c r="J142" s="120"/>
      <c r="K142" s="120"/>
      <c r="L142" s="120"/>
      <c r="M142" s="120"/>
      <c r="N142" s="120"/>
      <c r="O142" s="120"/>
    </row>
    <row r="143" spans="1:15" ht="24.95" customHeight="1" x14ac:dyDescent="0.2">
      <c r="A143" s="16">
        <v>138</v>
      </c>
      <c r="B143" s="229"/>
      <c r="C143" s="212"/>
      <c r="D143" s="260"/>
      <c r="E143" s="152"/>
      <c r="F143" s="187"/>
      <c r="G143" s="241"/>
      <c r="H143" s="120"/>
      <c r="I143" s="120"/>
      <c r="J143" s="120"/>
      <c r="K143" s="120"/>
      <c r="L143" s="120"/>
      <c r="M143" s="120"/>
      <c r="N143" s="120"/>
      <c r="O143" s="120"/>
    </row>
    <row r="144" spans="1:15" ht="24.95" customHeight="1" x14ac:dyDescent="0.2">
      <c r="A144" s="16">
        <v>139</v>
      </c>
      <c r="B144" s="229"/>
      <c r="C144" s="212"/>
      <c r="D144" s="260"/>
      <c r="E144" s="152"/>
      <c r="F144" s="187"/>
      <c r="G144" s="241"/>
      <c r="H144" s="120"/>
      <c r="I144" s="120"/>
      <c r="J144" s="120"/>
      <c r="K144" s="120"/>
      <c r="L144" s="120"/>
      <c r="M144" s="120"/>
      <c r="N144" s="120"/>
      <c r="O144" s="120"/>
    </row>
    <row r="145" spans="1:15" ht="24.95" customHeight="1" x14ac:dyDescent="0.2">
      <c r="A145" s="16">
        <v>140</v>
      </c>
      <c r="B145" s="229"/>
      <c r="C145" s="212"/>
      <c r="D145" s="260"/>
      <c r="E145" s="152"/>
      <c r="F145" s="187"/>
      <c r="G145" s="241"/>
      <c r="H145" s="120"/>
      <c r="I145" s="120"/>
      <c r="J145" s="120"/>
      <c r="K145" s="120"/>
      <c r="L145" s="120"/>
      <c r="M145" s="120"/>
      <c r="N145" s="120"/>
      <c r="O145" s="120"/>
    </row>
    <row r="146" spans="1:15" ht="24.95" customHeight="1" x14ac:dyDescent="0.2">
      <c r="A146" s="16">
        <v>141</v>
      </c>
      <c r="B146" s="229"/>
      <c r="C146" s="212"/>
      <c r="D146" s="260"/>
      <c r="E146" s="152"/>
      <c r="F146" s="187"/>
      <c r="G146" s="241"/>
      <c r="H146" s="120"/>
      <c r="I146" s="120"/>
      <c r="J146" s="120"/>
      <c r="K146" s="120"/>
      <c r="L146" s="120"/>
      <c r="M146" s="120"/>
      <c r="N146" s="120"/>
      <c r="O146" s="120"/>
    </row>
    <row r="147" spans="1:15" ht="24.95" customHeight="1" x14ac:dyDescent="0.2">
      <c r="A147" s="16">
        <v>142</v>
      </c>
      <c r="B147" s="229"/>
      <c r="C147" s="212"/>
      <c r="D147" s="260"/>
      <c r="E147" s="152"/>
      <c r="F147" s="187"/>
      <c r="G147" s="241"/>
      <c r="H147" s="120"/>
      <c r="I147" s="120"/>
      <c r="J147" s="120"/>
      <c r="K147" s="120"/>
      <c r="L147" s="120"/>
      <c r="M147" s="120"/>
      <c r="N147" s="120"/>
      <c r="O147" s="120"/>
    </row>
    <row r="148" spans="1:15" ht="24.95" customHeight="1" x14ac:dyDescent="0.2">
      <c r="A148" s="16">
        <v>143</v>
      </c>
      <c r="B148" s="229"/>
      <c r="C148" s="212"/>
      <c r="D148" s="260"/>
      <c r="E148" s="152"/>
      <c r="F148" s="187"/>
      <c r="G148" s="241"/>
      <c r="H148" s="120"/>
      <c r="I148" s="120"/>
      <c r="J148" s="120"/>
      <c r="K148" s="120"/>
      <c r="L148" s="120"/>
      <c r="M148" s="120"/>
      <c r="N148" s="120"/>
      <c r="O148" s="120"/>
    </row>
    <row r="149" spans="1:15" ht="24.95" customHeight="1" x14ac:dyDescent="0.2">
      <c r="A149" s="16">
        <v>144</v>
      </c>
      <c r="B149" s="229"/>
      <c r="C149" s="212"/>
      <c r="D149" s="260"/>
      <c r="E149" s="152"/>
      <c r="F149" s="187"/>
      <c r="G149" s="241"/>
      <c r="H149" s="120"/>
      <c r="I149" s="120"/>
      <c r="J149" s="120"/>
      <c r="K149" s="120"/>
      <c r="L149" s="120"/>
      <c r="M149" s="120"/>
      <c r="N149" s="120"/>
      <c r="O149" s="120"/>
    </row>
    <row r="150" spans="1:15" ht="24.95" customHeight="1" x14ac:dyDescent="0.2">
      <c r="A150" s="16">
        <v>145</v>
      </c>
      <c r="B150" s="229"/>
      <c r="C150" s="212"/>
      <c r="D150" s="260"/>
      <c r="E150" s="152"/>
      <c r="F150" s="187"/>
      <c r="G150" s="241"/>
      <c r="H150" s="120"/>
      <c r="I150" s="120"/>
      <c r="J150" s="120"/>
      <c r="K150" s="120"/>
      <c r="L150" s="120"/>
      <c r="M150" s="120"/>
      <c r="N150" s="120"/>
      <c r="O150" s="120"/>
    </row>
    <row r="151" spans="1:15" ht="24.95" customHeight="1" x14ac:dyDescent="0.2">
      <c r="A151" s="16">
        <v>146</v>
      </c>
      <c r="B151" s="229"/>
      <c r="C151" s="212"/>
      <c r="D151" s="260"/>
      <c r="E151" s="152"/>
      <c r="F151" s="187"/>
      <c r="G151" s="241"/>
      <c r="H151" s="120"/>
      <c r="I151" s="120"/>
      <c r="J151" s="120"/>
      <c r="K151" s="120"/>
      <c r="L151" s="120"/>
      <c r="M151" s="120"/>
      <c r="N151" s="120"/>
      <c r="O151" s="120"/>
    </row>
    <row r="152" spans="1:15" ht="24.95" customHeight="1" x14ac:dyDescent="0.2">
      <c r="A152" s="16">
        <v>147</v>
      </c>
      <c r="B152" s="229"/>
      <c r="C152" s="212"/>
      <c r="D152" s="260"/>
      <c r="E152" s="152"/>
      <c r="F152" s="187"/>
      <c r="G152" s="241"/>
      <c r="H152" s="120"/>
      <c r="I152" s="120"/>
      <c r="J152" s="120"/>
      <c r="K152" s="120"/>
      <c r="L152" s="120"/>
      <c r="M152" s="120"/>
      <c r="N152" s="120"/>
      <c r="O152" s="120"/>
    </row>
    <row r="153" spans="1:15" ht="24.95" customHeight="1" x14ac:dyDescent="0.2">
      <c r="A153" s="16">
        <v>148</v>
      </c>
      <c r="B153" s="229"/>
      <c r="C153" s="212"/>
      <c r="D153" s="260"/>
      <c r="E153" s="152"/>
      <c r="F153" s="187"/>
      <c r="G153" s="241"/>
      <c r="H153" s="120"/>
      <c r="I153" s="120"/>
      <c r="J153" s="120"/>
      <c r="K153" s="120"/>
      <c r="L153" s="120"/>
      <c r="M153" s="120"/>
      <c r="N153" s="120"/>
      <c r="O153" s="120"/>
    </row>
    <row r="154" spans="1:15" ht="24.95" customHeight="1" x14ac:dyDescent="0.2">
      <c r="A154" s="16">
        <v>149</v>
      </c>
      <c r="B154" s="229"/>
      <c r="C154" s="212"/>
      <c r="D154" s="260"/>
      <c r="E154" s="152"/>
      <c r="F154" s="187"/>
      <c r="G154" s="241"/>
      <c r="H154" s="120"/>
      <c r="I154" s="120"/>
      <c r="J154" s="120"/>
      <c r="K154" s="120"/>
      <c r="L154" s="120"/>
      <c r="M154" s="120"/>
      <c r="N154" s="120"/>
      <c r="O154" s="120"/>
    </row>
    <row r="155" spans="1:15" ht="24.95" customHeight="1" x14ac:dyDescent="0.2">
      <c r="A155" s="16">
        <v>150</v>
      </c>
      <c r="B155" s="229"/>
      <c r="C155" s="212"/>
      <c r="D155" s="260"/>
      <c r="E155" s="152"/>
      <c r="F155" s="187"/>
      <c r="G155" s="241"/>
      <c r="H155" s="120"/>
      <c r="I155" s="120"/>
      <c r="J155" s="120"/>
      <c r="K155" s="120"/>
      <c r="L155" s="120"/>
      <c r="M155" s="120"/>
      <c r="N155" s="120"/>
      <c r="O155" s="120"/>
    </row>
    <row r="156" spans="1:15" ht="24.95" customHeight="1" x14ac:dyDescent="0.2">
      <c r="A156" s="16">
        <v>151</v>
      </c>
      <c r="B156" s="229"/>
      <c r="C156" s="212"/>
      <c r="D156" s="260"/>
      <c r="E156" s="152"/>
      <c r="F156" s="187"/>
      <c r="G156" s="241"/>
      <c r="H156" s="120"/>
      <c r="I156" s="120"/>
      <c r="J156" s="120"/>
      <c r="K156" s="120"/>
      <c r="L156" s="120"/>
      <c r="M156" s="120"/>
      <c r="N156" s="120"/>
      <c r="O156" s="120"/>
    </row>
    <row r="157" spans="1:15" ht="24.95" customHeight="1" x14ac:dyDescent="0.2">
      <c r="A157" s="16">
        <v>152</v>
      </c>
      <c r="B157" s="229"/>
      <c r="C157" s="212"/>
      <c r="D157" s="260"/>
      <c r="E157" s="152"/>
      <c r="F157" s="187"/>
      <c r="G157" s="241"/>
      <c r="H157" s="120"/>
      <c r="I157" s="120"/>
      <c r="J157" s="120"/>
      <c r="K157" s="120"/>
      <c r="L157" s="120"/>
      <c r="M157" s="120"/>
      <c r="N157" s="120"/>
      <c r="O157" s="120"/>
    </row>
    <row r="158" spans="1:15" ht="24.95" customHeight="1" x14ac:dyDescent="0.2">
      <c r="A158" s="16">
        <v>153</v>
      </c>
      <c r="B158" s="229"/>
      <c r="C158" s="212"/>
      <c r="D158" s="260"/>
      <c r="E158" s="152"/>
      <c r="F158" s="187"/>
      <c r="G158" s="241"/>
      <c r="H158" s="120"/>
      <c r="I158" s="120"/>
      <c r="J158" s="120"/>
      <c r="K158" s="120"/>
      <c r="L158" s="120"/>
      <c r="M158" s="120"/>
      <c r="N158" s="120"/>
      <c r="O158" s="120"/>
    </row>
    <row r="159" spans="1:15" ht="24.95" customHeight="1" x14ac:dyDescent="0.2">
      <c r="A159" s="16">
        <v>154</v>
      </c>
      <c r="B159" s="229"/>
      <c r="C159" s="212"/>
      <c r="D159" s="260"/>
      <c r="E159" s="152"/>
      <c r="F159" s="187"/>
      <c r="G159" s="241"/>
      <c r="H159" s="120"/>
      <c r="I159" s="120"/>
      <c r="J159" s="120"/>
      <c r="K159" s="120"/>
      <c r="L159" s="120"/>
      <c r="M159" s="120"/>
      <c r="N159" s="120"/>
      <c r="O159" s="120"/>
    </row>
    <row r="160" spans="1:15" ht="24.95" customHeight="1" x14ac:dyDescent="0.2">
      <c r="A160" s="16">
        <v>155</v>
      </c>
      <c r="B160" s="229"/>
      <c r="C160" s="212"/>
      <c r="D160" s="260"/>
      <c r="E160" s="152"/>
      <c r="F160" s="187"/>
      <c r="G160" s="241"/>
      <c r="H160" s="120"/>
      <c r="I160" s="120"/>
      <c r="J160" s="120"/>
      <c r="K160" s="120"/>
      <c r="L160" s="120"/>
      <c r="M160" s="120"/>
      <c r="N160" s="120"/>
      <c r="O160" s="120"/>
    </row>
    <row r="161" spans="1:15" ht="24.95" customHeight="1" x14ac:dyDescent="0.2">
      <c r="A161" s="16">
        <v>156</v>
      </c>
      <c r="B161" s="229"/>
      <c r="C161" s="212"/>
      <c r="D161" s="260"/>
      <c r="E161" s="152"/>
      <c r="F161" s="187"/>
      <c r="G161" s="241"/>
      <c r="H161" s="120"/>
      <c r="I161" s="120"/>
      <c r="J161" s="120"/>
      <c r="K161" s="120"/>
      <c r="L161" s="120"/>
      <c r="M161" s="120"/>
      <c r="N161" s="120"/>
      <c r="O161" s="120"/>
    </row>
    <row r="162" spans="1:15" ht="24.95" customHeight="1" x14ac:dyDescent="0.2">
      <c r="A162" s="16">
        <v>157</v>
      </c>
      <c r="B162" s="229"/>
      <c r="C162" s="212"/>
      <c r="D162" s="260"/>
      <c r="E162" s="152"/>
      <c r="F162" s="187"/>
      <c r="G162" s="241"/>
      <c r="H162" s="120"/>
      <c r="I162" s="120"/>
      <c r="J162" s="120"/>
      <c r="K162" s="120"/>
      <c r="L162" s="120"/>
      <c r="M162" s="120"/>
      <c r="N162" s="120"/>
      <c r="O162" s="120"/>
    </row>
    <row r="163" spans="1:15" ht="24.95" customHeight="1" x14ac:dyDescent="0.2">
      <c r="A163" s="16">
        <v>158</v>
      </c>
      <c r="B163" s="229"/>
      <c r="C163" s="212"/>
      <c r="D163" s="260"/>
      <c r="E163" s="152"/>
      <c r="F163" s="187"/>
      <c r="G163" s="241"/>
      <c r="H163" s="120"/>
      <c r="I163" s="120"/>
      <c r="J163" s="120"/>
      <c r="K163" s="120"/>
      <c r="L163" s="120"/>
      <c r="M163" s="120"/>
      <c r="N163" s="120"/>
      <c r="O163" s="120"/>
    </row>
    <row r="164" spans="1:15" ht="24.95" customHeight="1" x14ac:dyDescent="0.2">
      <c r="A164" s="16">
        <v>159</v>
      </c>
      <c r="B164" s="229"/>
      <c r="C164" s="212"/>
      <c r="D164" s="260"/>
      <c r="E164" s="152"/>
      <c r="F164" s="187"/>
      <c r="G164" s="241"/>
      <c r="H164" s="120"/>
      <c r="I164" s="120"/>
      <c r="J164" s="120"/>
      <c r="K164" s="120"/>
      <c r="L164" s="120"/>
      <c r="M164" s="120"/>
      <c r="N164" s="120"/>
      <c r="O164" s="120"/>
    </row>
    <row r="165" spans="1:15" ht="24.95" customHeight="1" x14ac:dyDescent="0.2">
      <c r="A165" s="16">
        <v>160</v>
      </c>
      <c r="B165" s="229"/>
      <c r="C165" s="212"/>
      <c r="D165" s="260"/>
      <c r="E165" s="152"/>
      <c r="F165" s="187"/>
      <c r="G165" s="241"/>
      <c r="H165" s="120"/>
      <c r="I165" s="120"/>
      <c r="J165" s="120"/>
      <c r="K165" s="120"/>
      <c r="L165" s="120"/>
      <c r="M165" s="120"/>
      <c r="N165" s="120"/>
      <c r="O165" s="120"/>
    </row>
    <row r="166" spans="1:15" ht="24.95" customHeight="1" x14ac:dyDescent="0.2">
      <c r="A166" s="16">
        <v>161</v>
      </c>
      <c r="B166" s="229"/>
      <c r="C166" s="212"/>
      <c r="D166" s="260"/>
      <c r="E166" s="152"/>
      <c r="F166" s="187"/>
      <c r="G166" s="241"/>
      <c r="H166" s="120"/>
      <c r="I166" s="120"/>
      <c r="J166" s="120"/>
      <c r="K166" s="120"/>
      <c r="L166" s="120"/>
      <c r="M166" s="120"/>
      <c r="N166" s="120"/>
      <c r="O166" s="120"/>
    </row>
    <row r="167" spans="1:15" ht="24.95" customHeight="1" x14ac:dyDescent="0.2">
      <c r="A167" s="16">
        <v>162</v>
      </c>
      <c r="B167" s="229"/>
      <c r="C167" s="212"/>
      <c r="D167" s="260"/>
      <c r="E167" s="152"/>
      <c r="F167" s="187"/>
      <c r="G167" s="241"/>
      <c r="H167" s="120"/>
      <c r="I167" s="120"/>
      <c r="J167" s="120"/>
      <c r="K167" s="120"/>
      <c r="L167" s="120"/>
      <c r="M167" s="120"/>
      <c r="N167" s="120"/>
      <c r="O167" s="120"/>
    </row>
    <row r="168" spans="1:15" ht="24.95" customHeight="1" x14ac:dyDescent="0.2">
      <c r="A168" s="16">
        <v>163</v>
      </c>
      <c r="B168" s="229"/>
      <c r="C168" s="212"/>
      <c r="D168" s="260"/>
      <c r="E168" s="152"/>
      <c r="F168" s="187"/>
      <c r="G168" s="241"/>
      <c r="H168" s="120"/>
      <c r="I168" s="120"/>
      <c r="J168" s="120"/>
      <c r="K168" s="120"/>
      <c r="L168" s="120"/>
      <c r="M168" s="120"/>
      <c r="N168" s="120"/>
      <c r="O168" s="120"/>
    </row>
    <row r="169" spans="1:15" ht="24.95" customHeight="1" x14ac:dyDescent="0.2">
      <c r="A169" s="16">
        <v>164</v>
      </c>
      <c r="B169" s="229"/>
      <c r="C169" s="212"/>
      <c r="D169" s="260"/>
      <c r="E169" s="152"/>
      <c r="F169" s="187"/>
      <c r="G169" s="241"/>
      <c r="H169" s="120"/>
      <c r="I169" s="120"/>
      <c r="J169" s="120"/>
      <c r="K169" s="120"/>
      <c r="L169" s="120"/>
      <c r="M169" s="120"/>
      <c r="N169" s="120"/>
      <c r="O169" s="120"/>
    </row>
    <row r="170" spans="1:15" ht="24.95" customHeight="1" x14ac:dyDescent="0.2">
      <c r="A170" s="16">
        <v>165</v>
      </c>
      <c r="B170" s="229"/>
      <c r="C170" s="212"/>
      <c r="D170" s="260"/>
      <c r="E170" s="152"/>
      <c r="F170" s="187"/>
      <c r="G170" s="241"/>
      <c r="H170" s="120"/>
      <c r="I170" s="120"/>
      <c r="J170" s="120"/>
      <c r="K170" s="120"/>
      <c r="L170" s="120"/>
      <c r="M170" s="120"/>
      <c r="N170" s="120"/>
      <c r="O170" s="120"/>
    </row>
    <row r="171" spans="1:15" ht="24.95" customHeight="1" x14ac:dyDescent="0.2">
      <c r="A171" s="16">
        <v>166</v>
      </c>
      <c r="B171" s="229"/>
      <c r="C171" s="212"/>
      <c r="D171" s="260"/>
      <c r="E171" s="152"/>
      <c r="F171" s="187"/>
      <c r="G171" s="241"/>
      <c r="H171" s="120"/>
      <c r="I171" s="120"/>
      <c r="J171" s="120"/>
      <c r="K171" s="120"/>
      <c r="L171" s="120"/>
      <c r="M171" s="120"/>
      <c r="N171" s="120"/>
      <c r="O171" s="120"/>
    </row>
    <row r="172" spans="1:15" ht="24.95" customHeight="1" x14ac:dyDescent="0.2">
      <c r="A172" s="16">
        <v>167</v>
      </c>
      <c r="B172" s="229"/>
      <c r="C172" s="212"/>
      <c r="D172" s="260"/>
      <c r="E172" s="152"/>
      <c r="F172" s="187"/>
      <c r="G172" s="241"/>
      <c r="H172" s="120"/>
      <c r="I172" s="120"/>
      <c r="J172" s="120"/>
      <c r="K172" s="120"/>
      <c r="L172" s="120"/>
      <c r="M172" s="120"/>
      <c r="N172" s="120"/>
      <c r="O172" s="120"/>
    </row>
    <row r="173" spans="1:15" ht="24.95" customHeight="1" x14ac:dyDescent="0.2">
      <c r="A173" s="16">
        <v>168</v>
      </c>
      <c r="B173" s="229"/>
      <c r="C173" s="212"/>
      <c r="D173" s="260"/>
      <c r="E173" s="152"/>
      <c r="F173" s="187"/>
      <c r="G173" s="241"/>
      <c r="H173" s="120"/>
      <c r="I173" s="120"/>
      <c r="J173" s="120"/>
      <c r="K173" s="120"/>
      <c r="L173" s="120"/>
      <c r="M173" s="120"/>
      <c r="N173" s="120"/>
      <c r="O173" s="120"/>
    </row>
    <row r="174" spans="1:15" ht="24.95" customHeight="1" x14ac:dyDescent="0.2">
      <c r="A174" s="16">
        <v>169</v>
      </c>
      <c r="B174" s="229"/>
      <c r="C174" s="212"/>
      <c r="D174" s="260"/>
      <c r="E174" s="152"/>
      <c r="F174" s="187"/>
      <c r="G174" s="241"/>
      <c r="H174" s="120"/>
      <c r="I174" s="120"/>
      <c r="J174" s="120"/>
      <c r="K174" s="120"/>
      <c r="L174" s="120"/>
      <c r="M174" s="120"/>
      <c r="N174" s="120"/>
      <c r="O174" s="120"/>
    </row>
    <row r="175" spans="1:15" ht="24.95" customHeight="1" x14ac:dyDescent="0.2">
      <c r="A175" s="16">
        <v>170</v>
      </c>
      <c r="B175" s="229"/>
      <c r="C175" s="212"/>
      <c r="D175" s="260"/>
      <c r="E175" s="152"/>
      <c r="F175" s="187"/>
      <c r="G175" s="241"/>
      <c r="H175" s="120"/>
      <c r="I175" s="120"/>
      <c r="J175" s="120"/>
      <c r="K175" s="120"/>
      <c r="L175" s="120"/>
      <c r="M175" s="120"/>
      <c r="N175" s="120"/>
      <c r="O175" s="120"/>
    </row>
    <row r="176" spans="1:15" ht="24.95" customHeight="1" x14ac:dyDescent="0.2">
      <c r="A176" s="16">
        <v>171</v>
      </c>
      <c r="B176" s="229"/>
      <c r="C176" s="212"/>
      <c r="D176" s="260"/>
      <c r="E176" s="152"/>
      <c r="F176" s="187"/>
      <c r="G176" s="241"/>
      <c r="H176" s="120"/>
      <c r="I176" s="120"/>
      <c r="J176" s="120"/>
      <c r="K176" s="120"/>
      <c r="L176" s="120"/>
      <c r="M176" s="120"/>
      <c r="N176" s="120"/>
      <c r="O176" s="120"/>
    </row>
    <row r="177" spans="1:15" ht="24.95" customHeight="1" x14ac:dyDescent="0.2">
      <c r="A177" s="16">
        <v>172</v>
      </c>
      <c r="B177" s="229"/>
      <c r="C177" s="212"/>
      <c r="D177" s="260"/>
      <c r="E177" s="152"/>
      <c r="F177" s="187"/>
      <c r="G177" s="241"/>
      <c r="H177" s="120"/>
      <c r="I177" s="120"/>
      <c r="J177" s="120"/>
      <c r="K177" s="120"/>
      <c r="L177" s="120"/>
      <c r="M177" s="120"/>
      <c r="N177" s="120"/>
      <c r="O177" s="120"/>
    </row>
    <row r="178" spans="1:15" ht="24.95" customHeight="1" x14ac:dyDescent="0.2">
      <c r="A178" s="16">
        <v>173</v>
      </c>
      <c r="B178" s="229"/>
      <c r="C178" s="212"/>
      <c r="D178" s="260"/>
      <c r="E178" s="152"/>
      <c r="F178" s="187"/>
      <c r="G178" s="241"/>
      <c r="H178" s="120"/>
      <c r="I178" s="120"/>
      <c r="J178" s="120"/>
      <c r="K178" s="120"/>
      <c r="L178" s="120"/>
      <c r="M178" s="120"/>
      <c r="N178" s="120"/>
      <c r="O178" s="120"/>
    </row>
    <row r="179" spans="1:15" ht="24.95" customHeight="1" x14ac:dyDescent="0.2">
      <c r="A179" s="16">
        <v>174</v>
      </c>
      <c r="B179" s="229"/>
      <c r="C179" s="212"/>
      <c r="D179" s="260"/>
      <c r="E179" s="152"/>
      <c r="F179" s="187"/>
      <c r="G179" s="241"/>
      <c r="H179" s="120"/>
      <c r="I179" s="120"/>
      <c r="J179" s="120"/>
      <c r="K179" s="120"/>
      <c r="L179" s="120"/>
      <c r="M179" s="120"/>
      <c r="N179" s="120"/>
      <c r="O179" s="120"/>
    </row>
    <row r="180" spans="1:15" ht="24.95" customHeight="1" x14ac:dyDescent="0.2">
      <c r="A180" s="16">
        <v>175</v>
      </c>
      <c r="B180" s="229"/>
      <c r="C180" s="212"/>
      <c r="D180" s="260"/>
      <c r="E180" s="152"/>
      <c r="F180" s="187"/>
      <c r="G180" s="241"/>
      <c r="H180" s="120"/>
      <c r="I180" s="120"/>
      <c r="J180" s="120"/>
      <c r="K180" s="120"/>
      <c r="L180" s="120"/>
      <c r="M180" s="120"/>
      <c r="N180" s="120"/>
      <c r="O180" s="120"/>
    </row>
    <row r="181" spans="1:15" ht="24.95" customHeight="1" x14ac:dyDescent="0.2">
      <c r="A181" s="16">
        <v>176</v>
      </c>
      <c r="B181" s="229"/>
      <c r="C181" s="212"/>
      <c r="D181" s="260"/>
      <c r="E181" s="152"/>
      <c r="F181" s="187"/>
      <c r="G181" s="241"/>
      <c r="H181" s="120"/>
      <c r="I181" s="120"/>
      <c r="J181" s="120"/>
      <c r="K181" s="120"/>
      <c r="L181" s="120"/>
      <c r="M181" s="120"/>
      <c r="N181" s="120"/>
      <c r="O181" s="120"/>
    </row>
    <row r="182" spans="1:15" ht="24.95" customHeight="1" x14ac:dyDescent="0.2">
      <c r="A182" s="16">
        <v>177</v>
      </c>
      <c r="B182" s="229"/>
      <c r="C182" s="212"/>
      <c r="D182" s="260"/>
      <c r="E182" s="152"/>
      <c r="F182" s="187"/>
      <c r="G182" s="241"/>
      <c r="H182" s="120"/>
      <c r="I182" s="120"/>
      <c r="J182" s="120"/>
      <c r="K182" s="120"/>
      <c r="L182" s="120"/>
      <c r="M182" s="120"/>
      <c r="N182" s="120"/>
      <c r="O182" s="120"/>
    </row>
    <row r="183" spans="1:15" ht="24.95" customHeight="1" x14ac:dyDescent="0.2">
      <c r="A183" s="16">
        <v>178</v>
      </c>
      <c r="B183" s="229"/>
      <c r="C183" s="212"/>
      <c r="D183" s="260"/>
      <c r="E183" s="152"/>
      <c r="F183" s="187"/>
      <c r="G183" s="241"/>
      <c r="H183" s="120"/>
      <c r="I183" s="120"/>
      <c r="J183" s="120"/>
      <c r="K183" s="120"/>
      <c r="L183" s="120"/>
      <c r="M183" s="120"/>
      <c r="N183" s="120"/>
      <c r="O183" s="120"/>
    </row>
    <row r="184" spans="1:15" ht="24.95" customHeight="1" x14ac:dyDescent="0.2">
      <c r="A184" s="16">
        <v>179</v>
      </c>
      <c r="B184" s="229"/>
      <c r="C184" s="212"/>
      <c r="D184" s="260"/>
      <c r="E184" s="152"/>
      <c r="F184" s="187"/>
      <c r="G184" s="241"/>
      <c r="H184" s="120"/>
      <c r="I184" s="120"/>
      <c r="J184" s="120"/>
      <c r="K184" s="120"/>
      <c r="L184" s="120"/>
      <c r="M184" s="120"/>
      <c r="N184" s="120"/>
      <c r="O184" s="120"/>
    </row>
    <row r="185" spans="1:15" ht="24.95" customHeight="1" x14ac:dyDescent="0.2">
      <c r="A185" s="16">
        <v>180</v>
      </c>
      <c r="B185" s="229"/>
      <c r="C185" s="212"/>
      <c r="D185" s="260"/>
      <c r="E185" s="152"/>
      <c r="F185" s="187"/>
      <c r="G185" s="241"/>
      <c r="H185" s="120"/>
      <c r="I185" s="120"/>
      <c r="J185" s="120"/>
      <c r="K185" s="120"/>
      <c r="L185" s="120"/>
      <c r="M185" s="120"/>
      <c r="N185" s="120"/>
      <c r="O185" s="120"/>
    </row>
    <row r="186" spans="1:15" ht="24.95" customHeight="1" x14ac:dyDescent="0.2">
      <c r="A186" s="16">
        <v>181</v>
      </c>
      <c r="B186" s="229"/>
      <c r="C186" s="212"/>
      <c r="D186" s="260"/>
      <c r="E186" s="152"/>
      <c r="F186" s="187"/>
      <c r="G186" s="241"/>
      <c r="H186" s="120"/>
      <c r="I186" s="120"/>
      <c r="J186" s="120"/>
      <c r="K186" s="120"/>
      <c r="L186" s="120"/>
      <c r="M186" s="120"/>
      <c r="N186" s="120"/>
      <c r="O186" s="120"/>
    </row>
    <row r="187" spans="1:15" ht="24.95" customHeight="1" x14ac:dyDescent="0.2">
      <c r="A187" s="16">
        <v>182</v>
      </c>
      <c r="B187" s="229"/>
      <c r="C187" s="212"/>
      <c r="D187" s="260"/>
      <c r="E187" s="152"/>
      <c r="F187" s="187"/>
      <c r="G187" s="241"/>
      <c r="H187" s="120"/>
      <c r="I187" s="120"/>
      <c r="J187" s="120"/>
      <c r="K187" s="120"/>
      <c r="L187" s="120"/>
      <c r="M187" s="120"/>
      <c r="N187" s="120"/>
      <c r="O187" s="120"/>
    </row>
    <row r="188" spans="1:15" ht="24.95" customHeight="1" x14ac:dyDescent="0.2">
      <c r="A188" s="16">
        <v>183</v>
      </c>
      <c r="B188" s="229"/>
      <c r="C188" s="212"/>
      <c r="D188" s="260"/>
      <c r="E188" s="152"/>
      <c r="F188" s="187"/>
      <c r="G188" s="241"/>
      <c r="H188" s="120"/>
      <c r="I188" s="120"/>
      <c r="J188" s="120"/>
      <c r="K188" s="120"/>
      <c r="L188" s="120"/>
      <c r="M188" s="120"/>
      <c r="N188" s="120"/>
      <c r="O188" s="120"/>
    </row>
    <row r="189" spans="1:15" ht="24.95" customHeight="1" x14ac:dyDescent="0.2">
      <c r="A189" s="16">
        <v>184</v>
      </c>
      <c r="B189" s="229"/>
      <c r="C189" s="212"/>
      <c r="D189" s="260"/>
      <c r="E189" s="152"/>
      <c r="F189" s="187"/>
      <c r="G189" s="241"/>
      <c r="H189" s="120"/>
      <c r="I189" s="120"/>
      <c r="J189" s="120"/>
      <c r="K189" s="120"/>
      <c r="L189" s="120"/>
      <c r="M189" s="120"/>
      <c r="N189" s="120"/>
      <c r="O189" s="120"/>
    </row>
    <row r="190" spans="1:15" ht="24.95" customHeight="1" x14ac:dyDescent="0.2">
      <c r="A190" s="16">
        <v>185</v>
      </c>
      <c r="B190" s="229"/>
      <c r="C190" s="212"/>
      <c r="D190" s="260"/>
      <c r="E190" s="152"/>
      <c r="F190" s="187"/>
      <c r="G190" s="241"/>
      <c r="H190" s="120"/>
      <c r="I190" s="120"/>
      <c r="J190" s="120"/>
      <c r="K190" s="120"/>
      <c r="L190" s="120"/>
      <c r="M190" s="120"/>
      <c r="N190" s="120"/>
      <c r="O190" s="120"/>
    </row>
    <row r="191" spans="1:15" ht="24.95" customHeight="1" x14ac:dyDescent="0.2">
      <c r="A191" s="16">
        <v>186</v>
      </c>
      <c r="B191" s="229"/>
      <c r="C191" s="212"/>
      <c r="D191" s="260"/>
      <c r="E191" s="152"/>
      <c r="F191" s="187"/>
      <c r="G191" s="241"/>
      <c r="H191" s="120"/>
      <c r="I191" s="120"/>
      <c r="J191" s="120"/>
      <c r="K191" s="120"/>
      <c r="L191" s="120"/>
      <c r="M191" s="120"/>
      <c r="N191" s="120"/>
      <c r="O191" s="120"/>
    </row>
    <row r="192" spans="1:15" ht="24.95" customHeight="1" x14ac:dyDescent="0.2">
      <c r="A192" s="16">
        <v>187</v>
      </c>
      <c r="B192" s="229"/>
      <c r="C192" s="212"/>
      <c r="D192" s="260"/>
      <c r="E192" s="152"/>
      <c r="F192" s="187"/>
      <c r="G192" s="241"/>
      <c r="H192" s="120"/>
      <c r="I192" s="120"/>
      <c r="J192" s="120"/>
      <c r="K192" s="120"/>
      <c r="L192" s="120"/>
      <c r="M192" s="120"/>
      <c r="N192" s="120"/>
      <c r="O192" s="120"/>
    </row>
    <row r="193" spans="1:15" ht="24.95" customHeight="1" x14ac:dyDescent="0.2">
      <c r="A193" s="16">
        <v>188</v>
      </c>
      <c r="B193" s="229"/>
      <c r="C193" s="212"/>
      <c r="D193" s="260"/>
      <c r="E193" s="152"/>
      <c r="F193" s="187"/>
      <c r="G193" s="241"/>
      <c r="H193" s="120"/>
      <c r="I193" s="120"/>
      <c r="J193" s="120"/>
      <c r="K193" s="120"/>
      <c r="L193" s="120"/>
      <c r="M193" s="120"/>
      <c r="N193" s="120"/>
      <c r="O193" s="120"/>
    </row>
    <row r="194" spans="1:15" ht="24.95" customHeight="1" x14ac:dyDescent="0.2">
      <c r="A194" s="16">
        <v>189</v>
      </c>
      <c r="B194" s="229"/>
      <c r="C194" s="212"/>
      <c r="D194" s="260"/>
      <c r="E194" s="152"/>
      <c r="F194" s="187"/>
      <c r="G194" s="241"/>
      <c r="H194" s="120"/>
      <c r="I194" s="120"/>
      <c r="J194" s="120"/>
      <c r="K194" s="120"/>
      <c r="L194" s="120"/>
      <c r="M194" s="120"/>
      <c r="N194" s="120"/>
      <c r="O194" s="120"/>
    </row>
    <row r="195" spans="1:15" ht="24.95" customHeight="1" x14ac:dyDescent="0.2">
      <c r="A195" s="16">
        <v>190</v>
      </c>
      <c r="B195" s="229"/>
      <c r="C195" s="212"/>
      <c r="D195" s="260"/>
      <c r="E195" s="152"/>
      <c r="F195" s="187"/>
      <c r="G195" s="241"/>
      <c r="H195" s="120"/>
      <c r="I195" s="120"/>
      <c r="J195" s="120"/>
      <c r="K195" s="120"/>
      <c r="L195" s="120"/>
      <c r="M195" s="120"/>
      <c r="N195" s="120"/>
      <c r="O195" s="120"/>
    </row>
    <row r="196" spans="1:15" ht="24.95" customHeight="1" x14ac:dyDescent="0.2">
      <c r="A196" s="16">
        <v>191</v>
      </c>
      <c r="B196" s="229"/>
      <c r="C196" s="212"/>
      <c r="D196" s="260"/>
      <c r="E196" s="152"/>
      <c r="F196" s="187"/>
      <c r="G196" s="241"/>
      <c r="H196" s="120"/>
      <c r="I196" s="120"/>
      <c r="J196" s="120"/>
      <c r="K196" s="120"/>
      <c r="L196" s="120"/>
      <c r="M196" s="120"/>
      <c r="N196" s="120"/>
      <c r="O196" s="120"/>
    </row>
    <row r="197" spans="1:15" ht="24.95" customHeight="1" x14ac:dyDescent="0.2">
      <c r="A197" s="16">
        <v>192</v>
      </c>
      <c r="B197" s="229"/>
      <c r="C197" s="212"/>
      <c r="D197" s="260"/>
      <c r="E197" s="152"/>
      <c r="F197" s="187"/>
      <c r="G197" s="241"/>
      <c r="H197" s="120"/>
      <c r="I197" s="120"/>
      <c r="J197" s="120"/>
      <c r="K197" s="120"/>
      <c r="L197" s="120"/>
      <c r="M197" s="120"/>
      <c r="N197" s="120"/>
      <c r="O197" s="120"/>
    </row>
    <row r="198" spans="1:15" ht="24.95" customHeight="1" x14ac:dyDescent="0.2">
      <c r="A198" s="16">
        <v>193</v>
      </c>
      <c r="B198" s="229"/>
      <c r="C198" s="212"/>
      <c r="D198" s="260"/>
      <c r="E198" s="152"/>
      <c r="F198" s="187"/>
      <c r="G198" s="241"/>
      <c r="H198" s="120"/>
      <c r="I198" s="120"/>
      <c r="J198" s="120"/>
      <c r="K198" s="120"/>
      <c r="L198" s="120"/>
      <c r="M198" s="120"/>
      <c r="N198" s="120"/>
      <c r="O198" s="120"/>
    </row>
    <row r="199" spans="1:15" ht="24.95" customHeight="1" x14ac:dyDescent="0.2">
      <c r="A199" s="16">
        <v>194</v>
      </c>
      <c r="B199" s="229"/>
      <c r="C199" s="212"/>
      <c r="D199" s="260"/>
      <c r="E199" s="152"/>
      <c r="F199" s="187"/>
      <c r="G199" s="241"/>
      <c r="H199" s="120"/>
      <c r="I199" s="120"/>
      <c r="J199" s="120"/>
      <c r="K199" s="120"/>
      <c r="L199" s="120"/>
      <c r="M199" s="120"/>
      <c r="N199" s="120"/>
      <c r="O199" s="120"/>
    </row>
    <row r="200" spans="1:15" ht="24.95" customHeight="1" x14ac:dyDescent="0.2">
      <c r="A200" s="16">
        <v>195</v>
      </c>
      <c r="B200" s="229"/>
      <c r="C200" s="212"/>
      <c r="D200" s="260"/>
      <c r="E200" s="152"/>
      <c r="F200" s="187"/>
      <c r="G200" s="241"/>
      <c r="H200" s="120"/>
      <c r="I200" s="120"/>
      <c r="J200" s="120"/>
      <c r="K200" s="120"/>
      <c r="L200" s="120"/>
      <c r="M200" s="120"/>
      <c r="N200" s="120"/>
      <c r="O200" s="120"/>
    </row>
    <row r="201" spans="1:15" ht="24.95" customHeight="1" x14ac:dyDescent="0.2">
      <c r="A201" s="16">
        <v>196</v>
      </c>
      <c r="B201" s="229"/>
      <c r="C201" s="212"/>
      <c r="D201" s="260"/>
      <c r="E201" s="152"/>
      <c r="F201" s="187"/>
      <c r="G201" s="241"/>
      <c r="H201" s="120"/>
      <c r="I201" s="120"/>
      <c r="J201" s="120"/>
      <c r="K201" s="120"/>
      <c r="L201" s="120"/>
      <c r="M201" s="120"/>
      <c r="N201" s="120"/>
      <c r="O201" s="120"/>
    </row>
    <row r="202" spans="1:15" ht="24.95" customHeight="1" x14ac:dyDescent="0.2">
      <c r="A202" s="16">
        <v>197</v>
      </c>
      <c r="B202" s="229"/>
      <c r="C202" s="212"/>
      <c r="D202" s="260"/>
      <c r="E202" s="152"/>
      <c r="F202" s="187"/>
      <c r="G202" s="241"/>
      <c r="H202" s="120"/>
      <c r="I202" s="120"/>
      <c r="J202" s="120"/>
      <c r="K202" s="120"/>
      <c r="L202" s="120"/>
      <c r="M202" s="120"/>
      <c r="N202" s="120"/>
      <c r="O202" s="120"/>
    </row>
    <row r="203" spans="1:15" ht="24.95" customHeight="1" x14ac:dyDescent="0.2">
      <c r="A203" s="16">
        <v>198</v>
      </c>
      <c r="B203" s="229"/>
      <c r="C203" s="212"/>
      <c r="D203" s="260"/>
      <c r="E203" s="152"/>
      <c r="F203" s="187"/>
      <c r="G203" s="241"/>
      <c r="H203" s="120"/>
      <c r="I203" s="120"/>
      <c r="J203" s="120"/>
      <c r="K203" s="120"/>
      <c r="L203" s="120"/>
      <c r="M203" s="120"/>
      <c r="N203" s="120"/>
      <c r="O203" s="120"/>
    </row>
    <row r="204" spans="1:15" ht="24.95" customHeight="1" x14ac:dyDescent="0.2">
      <c r="A204" s="16">
        <v>199</v>
      </c>
      <c r="B204" s="235"/>
      <c r="C204" s="212"/>
      <c r="D204" s="260"/>
      <c r="E204" s="152"/>
      <c r="F204" s="187"/>
      <c r="G204" s="241"/>
      <c r="H204" s="120"/>
      <c r="I204" s="120"/>
      <c r="J204" s="120"/>
      <c r="K204" s="120"/>
      <c r="L204" s="120"/>
      <c r="M204" s="120"/>
      <c r="N204" s="120"/>
      <c r="O204" s="120"/>
    </row>
    <row r="205" spans="1:15" ht="24.95" customHeight="1" thickBot="1" x14ac:dyDescent="0.25">
      <c r="A205" s="16">
        <v>200</v>
      </c>
      <c r="B205" s="235"/>
      <c r="C205" s="212"/>
      <c r="D205" s="260"/>
      <c r="E205" s="152"/>
      <c r="F205" s="187"/>
      <c r="G205" s="244"/>
      <c r="H205" s="120"/>
      <c r="I205" s="120"/>
      <c r="J205" s="120"/>
      <c r="K205" s="120"/>
      <c r="L205" s="120"/>
      <c r="M205" s="120"/>
      <c r="N205" s="120"/>
      <c r="O205" s="120"/>
    </row>
  </sheetData>
  <sheetProtection sheet="1" objects="1" scenarios="1" insertRows="0"/>
  <mergeCells count="4">
    <mergeCell ref="A1:G1"/>
    <mergeCell ref="A2:B2"/>
    <mergeCell ref="A3:B3"/>
    <mergeCell ref="A4:B4"/>
  </mergeCells>
  <dataValidations count="4">
    <dataValidation type="date" allowBlank="1" showInputMessage="1" showErrorMessage="1" errorTitle="Date of birth out of range" error="For inclusion in this universe, the patient must have a date of birth between the dates of 1/1/2006 and 12/31/2009. " sqref="C6:C205">
      <formula1>38718</formula1>
      <formula2>40178</formula2>
    </dataValidation>
    <dataValidation allowBlank="1" showErrorMessage="1" promptTitle="Positive Screen/FollowUp Needed?" prompt="Yes_x000a_No" sqref="E6:E205"/>
    <dataValidation type="list" allowBlank="1" showInputMessage="1" showErrorMessage="1" prompt="1 - Compliant (service complete)_x000a_2- Not Compliant (service complete)_x000a_3 - No service provided_x000a_4 - Service incomplete_x000a_5 - Can't determine if service is indicated_x000a_6 - Patient refused/declined service_x000a_7 - Excluded" sqref="F6:F205">
      <formula1>"1,2,3,4,5,6,7"</formula1>
    </dataValidation>
    <dataValidation type="list" allowBlank="1" showInputMessage="1" showErrorMessage="1" promptTitle="Risk of Caries" prompt="Low_x000a_Moderate_x000a_High" sqref="D6:D205">
      <formula1>"Low,Moderate,High"</formula1>
    </dataValidation>
  </dataValidations>
  <pageMargins left="0.5" right="0.5" top="0.5" bottom="0.5"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207"/>
  <sheetViews>
    <sheetView zoomScaleNormal="150" workbookViewId="0">
      <selection activeCell="C2" sqref="C2"/>
    </sheetView>
  </sheetViews>
  <sheetFormatPr defaultRowHeight="12.75" x14ac:dyDescent="0.2"/>
  <cols>
    <col min="1" max="1" width="4.85546875" customWidth="1"/>
    <col min="2" max="2" width="17" style="234" customWidth="1"/>
    <col min="3" max="3" width="16" customWidth="1"/>
    <col min="4" max="4" width="5.7109375" customWidth="1"/>
    <col min="5" max="5" width="11.5703125" customWidth="1"/>
    <col min="8" max="8" width="9.42578125" customWidth="1"/>
    <col min="9" max="9" width="8.140625" customWidth="1"/>
    <col min="10" max="10" width="35.5703125" style="9" customWidth="1"/>
  </cols>
  <sheetData>
    <row r="1" spans="1:17" ht="25.5" customHeight="1" thickBot="1" x14ac:dyDescent="0.25">
      <c r="A1" s="335" t="s">
        <v>275</v>
      </c>
      <c r="B1" s="307"/>
      <c r="C1" s="307"/>
      <c r="D1" s="307"/>
      <c r="E1" s="307"/>
      <c r="F1" s="307"/>
      <c r="G1" s="307"/>
      <c r="H1" s="316"/>
      <c r="I1" s="316"/>
      <c r="J1" s="308"/>
      <c r="K1" s="119"/>
      <c r="L1" s="119"/>
      <c r="M1" s="120"/>
      <c r="N1" s="120"/>
      <c r="O1" s="120"/>
      <c r="P1" s="120"/>
      <c r="Q1" s="120"/>
    </row>
    <row r="2" spans="1:17" ht="24.95" customHeight="1" thickBot="1" x14ac:dyDescent="0.25">
      <c r="A2" s="336" t="s">
        <v>5</v>
      </c>
      <c r="B2" s="336"/>
      <c r="C2" s="54"/>
      <c r="D2" s="339" t="s">
        <v>130</v>
      </c>
      <c r="E2" s="340"/>
      <c r="F2" s="341"/>
      <c r="G2" s="346" t="s">
        <v>129</v>
      </c>
      <c r="H2" s="347"/>
      <c r="I2" s="348"/>
      <c r="J2" s="252" t="s">
        <v>8</v>
      </c>
      <c r="K2" s="120"/>
      <c r="L2" s="120"/>
      <c r="M2" s="120"/>
      <c r="N2" s="120"/>
      <c r="O2" s="120"/>
      <c r="P2" s="120"/>
      <c r="Q2" s="120"/>
    </row>
    <row r="3" spans="1:17" ht="24.95" customHeight="1" thickBot="1" x14ac:dyDescent="0.25">
      <c r="A3" s="324" t="s">
        <v>7</v>
      </c>
      <c r="B3" s="324"/>
      <c r="C3" s="42">
        <f>COUNTA(B8:B207)-J3</f>
        <v>0</v>
      </c>
      <c r="D3" s="342"/>
      <c r="E3" s="340"/>
      <c r="F3" s="341"/>
      <c r="G3" s="349"/>
      <c r="H3" s="347"/>
      <c r="I3" s="348"/>
      <c r="J3" s="245">
        <f>COUNTIF(G8:G207, 7)</f>
        <v>0</v>
      </c>
      <c r="K3" s="120"/>
      <c r="L3" s="120"/>
      <c r="M3" s="120"/>
      <c r="N3" s="120"/>
      <c r="O3" s="120"/>
      <c r="P3" s="120"/>
      <c r="Q3" s="120"/>
    </row>
    <row r="4" spans="1:17" ht="24.95" customHeight="1" thickBot="1" x14ac:dyDescent="0.25">
      <c r="A4" s="337" t="s">
        <v>11</v>
      </c>
      <c r="B4" s="338"/>
      <c r="C4" s="43">
        <f>COUNTIF(G8:G207, 1)</f>
        <v>0</v>
      </c>
      <c r="D4" s="342"/>
      <c r="E4" s="340"/>
      <c r="F4" s="341"/>
      <c r="G4" s="349"/>
      <c r="H4" s="347"/>
      <c r="I4" s="348"/>
      <c r="J4" s="253"/>
      <c r="K4" s="120"/>
      <c r="L4" s="120"/>
      <c r="M4" s="120"/>
      <c r="N4" s="120"/>
      <c r="O4" s="120"/>
      <c r="P4" s="120"/>
      <c r="Q4" s="120"/>
    </row>
    <row r="5" spans="1:17" ht="29.25" customHeight="1" thickTop="1" thickBot="1" x14ac:dyDescent="0.25">
      <c r="A5" s="356"/>
      <c r="B5" s="357"/>
      <c r="C5" s="358"/>
      <c r="D5" s="342"/>
      <c r="E5" s="340"/>
      <c r="F5" s="341"/>
      <c r="G5" s="349"/>
      <c r="H5" s="347"/>
      <c r="I5" s="348"/>
      <c r="J5" s="38" t="s">
        <v>51</v>
      </c>
      <c r="K5" s="120"/>
      <c r="L5" s="120"/>
      <c r="M5" s="120"/>
      <c r="N5" s="120"/>
      <c r="O5" s="120"/>
      <c r="P5" s="120"/>
      <c r="Q5" s="120"/>
    </row>
    <row r="6" spans="1:17" ht="14.25" thickTop="1" thickBot="1" x14ac:dyDescent="0.25">
      <c r="A6" s="359"/>
      <c r="B6" s="360"/>
      <c r="C6" s="361"/>
      <c r="D6" s="343"/>
      <c r="E6" s="344"/>
      <c r="F6" s="345"/>
      <c r="G6" s="350"/>
      <c r="H6" s="351"/>
      <c r="I6" s="352"/>
      <c r="J6" s="253"/>
      <c r="K6" s="120"/>
      <c r="L6" s="120"/>
      <c r="M6" s="120"/>
      <c r="N6" s="120"/>
      <c r="O6" s="120"/>
      <c r="P6" s="120"/>
      <c r="Q6" s="120"/>
    </row>
    <row r="7" spans="1:17" ht="75" customHeight="1" thickBot="1" x14ac:dyDescent="0.25">
      <c r="A7" s="33" t="s">
        <v>4</v>
      </c>
      <c r="B7" s="236" t="s">
        <v>0</v>
      </c>
      <c r="C7" s="221" t="s">
        <v>1</v>
      </c>
      <c r="D7" s="14" t="s">
        <v>52</v>
      </c>
      <c r="E7" s="34" t="s">
        <v>12</v>
      </c>
      <c r="F7" s="35" t="s">
        <v>21</v>
      </c>
      <c r="G7" s="35" t="s">
        <v>20</v>
      </c>
      <c r="H7" s="21"/>
      <c r="I7" s="36"/>
      <c r="J7" s="37" t="s">
        <v>19</v>
      </c>
      <c r="K7" s="121"/>
      <c r="L7" s="120"/>
      <c r="M7" s="120"/>
      <c r="N7" s="120"/>
      <c r="O7" s="120"/>
      <c r="P7" s="120"/>
      <c r="Q7" s="120"/>
    </row>
    <row r="8" spans="1:17" ht="24.95" customHeight="1" x14ac:dyDescent="0.2">
      <c r="A8" s="16">
        <v>1</v>
      </c>
      <c r="B8" s="230"/>
      <c r="C8" s="222"/>
      <c r="D8" s="109"/>
      <c r="E8" s="217"/>
      <c r="F8" s="50"/>
      <c r="G8" s="50"/>
      <c r="H8" s="362"/>
      <c r="I8" s="363"/>
      <c r="J8" s="364"/>
      <c r="K8" s="120"/>
      <c r="L8" s="120"/>
      <c r="M8" s="120"/>
      <c r="N8" s="120"/>
      <c r="O8" s="120"/>
      <c r="P8" s="120"/>
      <c r="Q8" s="120"/>
    </row>
    <row r="9" spans="1:17" ht="24.95" customHeight="1" x14ac:dyDescent="0.2">
      <c r="A9" s="17">
        <f t="shared" ref="A9:A40" si="0">1+A8</f>
        <v>2</v>
      </c>
      <c r="B9" s="230"/>
      <c r="C9" s="222"/>
      <c r="D9" s="109"/>
      <c r="E9" s="217"/>
      <c r="F9" s="51"/>
      <c r="G9" s="50"/>
      <c r="H9" s="353"/>
      <c r="I9" s="354"/>
      <c r="J9" s="355"/>
      <c r="K9" s="120"/>
      <c r="L9" s="120"/>
      <c r="M9" s="120"/>
      <c r="N9" s="120"/>
      <c r="O9" s="120"/>
      <c r="P9" s="120"/>
      <c r="Q9" s="120"/>
    </row>
    <row r="10" spans="1:17" ht="24.95" customHeight="1" x14ac:dyDescent="0.2">
      <c r="A10" s="17">
        <f t="shared" si="0"/>
        <v>3</v>
      </c>
      <c r="B10" s="230"/>
      <c r="C10" s="222"/>
      <c r="D10" s="109"/>
      <c r="E10" s="217"/>
      <c r="F10" s="51"/>
      <c r="G10" s="50"/>
      <c r="H10" s="353"/>
      <c r="I10" s="354"/>
      <c r="J10" s="355"/>
      <c r="K10" s="120"/>
      <c r="L10" s="120"/>
      <c r="M10" s="120"/>
      <c r="N10" s="120"/>
      <c r="O10" s="120"/>
      <c r="P10" s="120"/>
      <c r="Q10" s="120"/>
    </row>
    <row r="11" spans="1:17" ht="24.95" customHeight="1" x14ac:dyDescent="0.2">
      <c r="A11" s="17">
        <f t="shared" si="0"/>
        <v>4</v>
      </c>
      <c r="B11" s="230"/>
      <c r="C11" s="222"/>
      <c r="D11" s="109"/>
      <c r="E11" s="218"/>
      <c r="F11" s="51"/>
      <c r="G11" s="50"/>
      <c r="H11" s="353"/>
      <c r="I11" s="354"/>
      <c r="J11" s="355"/>
      <c r="K11" s="120"/>
      <c r="L11" s="120"/>
      <c r="M11" s="120"/>
      <c r="N11" s="120"/>
      <c r="O11" s="120"/>
      <c r="P11" s="120"/>
      <c r="Q11" s="120"/>
    </row>
    <row r="12" spans="1:17" ht="24.95" customHeight="1" x14ac:dyDescent="0.2">
      <c r="A12" s="17">
        <f t="shared" si="0"/>
        <v>5</v>
      </c>
      <c r="B12" s="230"/>
      <c r="C12" s="223"/>
      <c r="D12" s="109"/>
      <c r="E12" s="218"/>
      <c r="F12" s="51"/>
      <c r="G12" s="50"/>
      <c r="H12" s="353"/>
      <c r="I12" s="354"/>
      <c r="J12" s="355"/>
      <c r="K12" s="120"/>
      <c r="L12" s="120"/>
      <c r="M12" s="120"/>
      <c r="N12" s="120"/>
      <c r="O12" s="120"/>
      <c r="P12" s="120"/>
      <c r="Q12" s="120"/>
    </row>
    <row r="13" spans="1:17" ht="24.95" customHeight="1" x14ac:dyDescent="0.2">
      <c r="A13" s="17">
        <f t="shared" si="0"/>
        <v>6</v>
      </c>
      <c r="B13" s="230"/>
      <c r="C13" s="223"/>
      <c r="D13" s="109"/>
      <c r="E13" s="218"/>
      <c r="F13" s="51"/>
      <c r="G13" s="50"/>
      <c r="H13" s="353"/>
      <c r="I13" s="354"/>
      <c r="J13" s="355"/>
      <c r="K13" s="120"/>
      <c r="L13" s="120"/>
      <c r="M13" s="120"/>
      <c r="N13" s="120"/>
      <c r="O13" s="120"/>
      <c r="P13" s="120"/>
      <c r="Q13" s="120"/>
    </row>
    <row r="14" spans="1:17" ht="24.95" customHeight="1" x14ac:dyDescent="0.2">
      <c r="A14" s="17">
        <f t="shared" si="0"/>
        <v>7</v>
      </c>
      <c r="B14" s="230"/>
      <c r="C14" s="223"/>
      <c r="D14" s="109"/>
      <c r="E14" s="218"/>
      <c r="F14" s="51"/>
      <c r="G14" s="50"/>
      <c r="H14" s="353"/>
      <c r="I14" s="354"/>
      <c r="J14" s="355"/>
      <c r="K14" s="120"/>
      <c r="L14" s="120"/>
      <c r="M14" s="120"/>
      <c r="N14" s="120"/>
      <c r="O14" s="120"/>
      <c r="P14" s="120"/>
      <c r="Q14" s="120"/>
    </row>
    <row r="15" spans="1:17" ht="24.95" customHeight="1" x14ac:dyDescent="0.2">
      <c r="A15" s="17">
        <f t="shared" si="0"/>
        <v>8</v>
      </c>
      <c r="B15" s="230"/>
      <c r="C15" s="223"/>
      <c r="D15" s="109"/>
      <c r="E15" s="218"/>
      <c r="F15" s="51"/>
      <c r="G15" s="50"/>
      <c r="H15" s="353"/>
      <c r="I15" s="354"/>
      <c r="J15" s="355"/>
      <c r="K15" s="120"/>
      <c r="L15" s="120"/>
      <c r="M15" s="120"/>
      <c r="N15" s="120"/>
      <c r="O15" s="120"/>
      <c r="P15" s="120"/>
      <c r="Q15" s="120"/>
    </row>
    <row r="16" spans="1:17" ht="24.95" customHeight="1" x14ac:dyDescent="0.2">
      <c r="A16" s="17">
        <f t="shared" si="0"/>
        <v>9</v>
      </c>
      <c r="B16" s="230"/>
      <c r="C16" s="223"/>
      <c r="D16" s="109"/>
      <c r="E16" s="218"/>
      <c r="F16" s="51"/>
      <c r="G16" s="50"/>
      <c r="H16" s="353"/>
      <c r="I16" s="354"/>
      <c r="J16" s="355"/>
      <c r="K16" s="120"/>
      <c r="L16" s="120"/>
      <c r="M16" s="120"/>
      <c r="N16" s="120"/>
      <c r="O16" s="120"/>
      <c r="P16" s="120"/>
      <c r="Q16" s="120"/>
    </row>
    <row r="17" spans="1:17" ht="24.95" customHeight="1" x14ac:dyDescent="0.2">
      <c r="A17" s="17">
        <f t="shared" si="0"/>
        <v>10</v>
      </c>
      <c r="B17" s="230"/>
      <c r="C17" s="223"/>
      <c r="D17" s="109"/>
      <c r="E17" s="218"/>
      <c r="F17" s="51"/>
      <c r="G17" s="50"/>
      <c r="H17" s="353"/>
      <c r="I17" s="354"/>
      <c r="J17" s="355"/>
      <c r="K17" s="120"/>
      <c r="L17" s="120"/>
      <c r="M17" s="120"/>
      <c r="N17" s="120"/>
      <c r="O17" s="120"/>
      <c r="P17" s="120"/>
      <c r="Q17" s="120"/>
    </row>
    <row r="18" spans="1:17" ht="24.95" customHeight="1" x14ac:dyDescent="0.2">
      <c r="A18" s="17">
        <f t="shared" si="0"/>
        <v>11</v>
      </c>
      <c r="B18" s="230"/>
      <c r="C18" s="223"/>
      <c r="D18" s="109"/>
      <c r="E18" s="218"/>
      <c r="F18" s="51"/>
      <c r="G18" s="50"/>
      <c r="H18" s="353"/>
      <c r="I18" s="354"/>
      <c r="J18" s="355"/>
      <c r="K18" s="120"/>
      <c r="L18" s="120"/>
      <c r="M18" s="120"/>
      <c r="N18" s="120"/>
      <c r="O18" s="120"/>
      <c r="P18" s="120"/>
      <c r="Q18" s="120"/>
    </row>
    <row r="19" spans="1:17" ht="24.95" customHeight="1" x14ac:dyDescent="0.2">
      <c r="A19" s="17">
        <f t="shared" si="0"/>
        <v>12</v>
      </c>
      <c r="B19" s="230"/>
      <c r="C19" s="223"/>
      <c r="D19" s="109"/>
      <c r="E19" s="218"/>
      <c r="F19" s="51"/>
      <c r="G19" s="50"/>
      <c r="H19" s="353"/>
      <c r="I19" s="354"/>
      <c r="J19" s="355"/>
      <c r="K19" s="120"/>
      <c r="L19" s="120"/>
      <c r="M19" s="120"/>
      <c r="N19" s="120"/>
      <c r="O19" s="120"/>
      <c r="P19" s="120"/>
      <c r="Q19" s="120"/>
    </row>
    <row r="20" spans="1:17" ht="24.95" customHeight="1" x14ac:dyDescent="0.2">
      <c r="A20" s="17">
        <f t="shared" si="0"/>
        <v>13</v>
      </c>
      <c r="B20" s="230"/>
      <c r="C20" s="223"/>
      <c r="D20" s="109"/>
      <c r="E20" s="218"/>
      <c r="F20" s="51"/>
      <c r="G20" s="50"/>
      <c r="H20" s="353"/>
      <c r="I20" s="354"/>
      <c r="J20" s="355"/>
      <c r="K20" s="120"/>
      <c r="L20" s="120"/>
      <c r="M20" s="120"/>
      <c r="N20" s="120"/>
      <c r="O20" s="120"/>
      <c r="P20" s="120"/>
      <c r="Q20" s="120"/>
    </row>
    <row r="21" spans="1:17" ht="24.95" customHeight="1" x14ac:dyDescent="0.2">
      <c r="A21" s="17">
        <f t="shared" si="0"/>
        <v>14</v>
      </c>
      <c r="B21" s="230"/>
      <c r="C21" s="223"/>
      <c r="D21" s="109"/>
      <c r="E21" s="218"/>
      <c r="F21" s="51"/>
      <c r="G21" s="50"/>
      <c r="H21" s="353"/>
      <c r="I21" s="354"/>
      <c r="J21" s="355"/>
      <c r="K21" s="120"/>
      <c r="L21" s="120"/>
      <c r="M21" s="120"/>
      <c r="N21" s="120"/>
      <c r="O21" s="120"/>
      <c r="P21" s="120"/>
      <c r="Q21" s="120"/>
    </row>
    <row r="22" spans="1:17" ht="24.95" customHeight="1" x14ac:dyDescent="0.2">
      <c r="A22" s="17">
        <f t="shared" si="0"/>
        <v>15</v>
      </c>
      <c r="B22" s="230"/>
      <c r="C22" s="223"/>
      <c r="D22" s="109"/>
      <c r="E22" s="218"/>
      <c r="F22" s="51"/>
      <c r="G22" s="50"/>
      <c r="H22" s="353"/>
      <c r="I22" s="354"/>
      <c r="J22" s="355"/>
      <c r="K22" s="120"/>
      <c r="L22" s="120"/>
      <c r="M22" s="120"/>
      <c r="N22" s="120"/>
      <c r="O22" s="120"/>
      <c r="P22" s="120"/>
      <c r="Q22" s="120"/>
    </row>
    <row r="23" spans="1:17" ht="24.95" customHeight="1" x14ac:dyDescent="0.2">
      <c r="A23" s="17">
        <f t="shared" si="0"/>
        <v>16</v>
      </c>
      <c r="B23" s="230"/>
      <c r="C23" s="223"/>
      <c r="D23" s="109"/>
      <c r="E23" s="218"/>
      <c r="F23" s="51"/>
      <c r="G23" s="50"/>
      <c r="H23" s="353"/>
      <c r="I23" s="354"/>
      <c r="J23" s="355"/>
      <c r="K23" s="120"/>
      <c r="L23" s="120"/>
      <c r="M23" s="120"/>
      <c r="N23" s="120"/>
      <c r="O23" s="120"/>
      <c r="P23" s="120"/>
      <c r="Q23" s="120"/>
    </row>
    <row r="24" spans="1:17" ht="24.95" customHeight="1" x14ac:dyDescent="0.2">
      <c r="A24" s="17">
        <f t="shared" si="0"/>
        <v>17</v>
      </c>
      <c r="B24" s="230"/>
      <c r="C24" s="223"/>
      <c r="D24" s="109"/>
      <c r="E24" s="218"/>
      <c r="F24" s="51"/>
      <c r="G24" s="50"/>
      <c r="H24" s="353"/>
      <c r="I24" s="354"/>
      <c r="J24" s="355"/>
      <c r="K24" s="120"/>
      <c r="L24" s="120"/>
      <c r="M24" s="120"/>
      <c r="N24" s="120"/>
      <c r="O24" s="120"/>
      <c r="P24" s="120"/>
      <c r="Q24" s="120"/>
    </row>
    <row r="25" spans="1:17" ht="24.95" customHeight="1" x14ac:dyDescent="0.2">
      <c r="A25" s="17">
        <f t="shared" si="0"/>
        <v>18</v>
      </c>
      <c r="B25" s="230"/>
      <c r="C25" s="223"/>
      <c r="D25" s="109"/>
      <c r="E25" s="218"/>
      <c r="F25" s="51"/>
      <c r="G25" s="50"/>
      <c r="H25" s="353"/>
      <c r="I25" s="354"/>
      <c r="J25" s="355"/>
      <c r="K25" s="120"/>
      <c r="L25" s="120"/>
      <c r="M25" s="120"/>
      <c r="N25" s="120"/>
      <c r="O25" s="120"/>
      <c r="P25" s="120"/>
      <c r="Q25" s="120"/>
    </row>
    <row r="26" spans="1:17" ht="24.95" customHeight="1" x14ac:dyDescent="0.2">
      <c r="A26" s="17">
        <f t="shared" si="0"/>
        <v>19</v>
      </c>
      <c r="B26" s="230"/>
      <c r="C26" s="223"/>
      <c r="D26" s="109"/>
      <c r="E26" s="218"/>
      <c r="F26" s="51"/>
      <c r="G26" s="50"/>
      <c r="H26" s="353"/>
      <c r="I26" s="354"/>
      <c r="J26" s="355"/>
      <c r="K26" s="120"/>
      <c r="L26" s="120"/>
      <c r="M26" s="120"/>
      <c r="N26" s="120"/>
      <c r="O26" s="120"/>
      <c r="P26" s="120"/>
      <c r="Q26" s="120"/>
    </row>
    <row r="27" spans="1:17" ht="24.95" customHeight="1" x14ac:dyDescent="0.2">
      <c r="A27" s="17">
        <f t="shared" si="0"/>
        <v>20</v>
      </c>
      <c r="B27" s="230"/>
      <c r="C27" s="223"/>
      <c r="D27" s="109"/>
      <c r="E27" s="218"/>
      <c r="F27" s="51"/>
      <c r="G27" s="50"/>
      <c r="H27" s="353"/>
      <c r="I27" s="354"/>
      <c r="J27" s="355"/>
      <c r="K27" s="120"/>
      <c r="L27" s="120"/>
      <c r="M27" s="120"/>
      <c r="N27" s="120"/>
      <c r="O27" s="120"/>
      <c r="P27" s="120"/>
      <c r="Q27" s="120"/>
    </row>
    <row r="28" spans="1:17" ht="24.95" customHeight="1" x14ac:dyDescent="0.2">
      <c r="A28" s="17">
        <f t="shared" si="0"/>
        <v>21</v>
      </c>
      <c r="B28" s="230"/>
      <c r="C28" s="223"/>
      <c r="D28" s="109"/>
      <c r="E28" s="218"/>
      <c r="F28" s="51"/>
      <c r="G28" s="50"/>
      <c r="H28" s="353"/>
      <c r="I28" s="354"/>
      <c r="J28" s="355"/>
      <c r="K28" s="120"/>
      <c r="L28" s="120"/>
      <c r="M28" s="120"/>
      <c r="N28" s="120"/>
      <c r="O28" s="120"/>
      <c r="P28" s="120"/>
      <c r="Q28" s="120"/>
    </row>
    <row r="29" spans="1:17" ht="24.95" customHeight="1" x14ac:dyDescent="0.2">
      <c r="A29" s="17">
        <f t="shared" si="0"/>
        <v>22</v>
      </c>
      <c r="B29" s="230"/>
      <c r="C29" s="223"/>
      <c r="D29" s="109"/>
      <c r="E29" s="218"/>
      <c r="F29" s="51"/>
      <c r="G29" s="50"/>
      <c r="H29" s="353"/>
      <c r="I29" s="354"/>
      <c r="J29" s="355"/>
      <c r="K29" s="120"/>
      <c r="L29" s="120"/>
      <c r="M29" s="120"/>
      <c r="N29" s="120"/>
      <c r="O29" s="120"/>
      <c r="P29" s="120"/>
      <c r="Q29" s="120"/>
    </row>
    <row r="30" spans="1:17" ht="24.95" customHeight="1" x14ac:dyDescent="0.2">
      <c r="A30" s="17">
        <f t="shared" si="0"/>
        <v>23</v>
      </c>
      <c r="B30" s="230"/>
      <c r="C30" s="223"/>
      <c r="D30" s="109"/>
      <c r="E30" s="218"/>
      <c r="F30" s="51"/>
      <c r="G30" s="50"/>
      <c r="H30" s="353"/>
      <c r="I30" s="354"/>
      <c r="J30" s="355"/>
      <c r="K30" s="120"/>
      <c r="L30" s="120"/>
      <c r="M30" s="120"/>
      <c r="N30" s="120"/>
      <c r="O30" s="120"/>
      <c r="P30" s="120"/>
      <c r="Q30" s="120"/>
    </row>
    <row r="31" spans="1:17" ht="24.95" customHeight="1" x14ac:dyDescent="0.2">
      <c r="A31" s="17">
        <f t="shared" si="0"/>
        <v>24</v>
      </c>
      <c r="B31" s="230"/>
      <c r="C31" s="223"/>
      <c r="D31" s="109"/>
      <c r="E31" s="218"/>
      <c r="F31" s="51"/>
      <c r="G31" s="50"/>
      <c r="H31" s="353"/>
      <c r="I31" s="354"/>
      <c r="J31" s="355"/>
      <c r="K31" s="120"/>
      <c r="L31" s="120"/>
      <c r="M31" s="120"/>
      <c r="N31" s="120"/>
      <c r="O31" s="120"/>
      <c r="P31" s="120"/>
      <c r="Q31" s="120"/>
    </row>
    <row r="32" spans="1:17" ht="24.95" customHeight="1" x14ac:dyDescent="0.2">
      <c r="A32" s="17">
        <f t="shared" si="0"/>
        <v>25</v>
      </c>
      <c r="B32" s="230"/>
      <c r="C32" s="223"/>
      <c r="D32" s="109"/>
      <c r="E32" s="218"/>
      <c r="F32" s="51"/>
      <c r="G32" s="50"/>
      <c r="H32" s="353"/>
      <c r="I32" s="354"/>
      <c r="J32" s="355"/>
      <c r="K32" s="120"/>
      <c r="L32" s="120"/>
      <c r="M32" s="120"/>
      <c r="N32" s="120"/>
      <c r="O32" s="120"/>
      <c r="P32" s="120"/>
      <c r="Q32" s="120"/>
    </row>
    <row r="33" spans="1:17" ht="24.95" customHeight="1" x14ac:dyDescent="0.2">
      <c r="A33" s="17">
        <f t="shared" si="0"/>
        <v>26</v>
      </c>
      <c r="B33" s="230"/>
      <c r="C33" s="223"/>
      <c r="D33" s="109"/>
      <c r="E33" s="218"/>
      <c r="F33" s="51"/>
      <c r="G33" s="50"/>
      <c r="H33" s="353"/>
      <c r="I33" s="354"/>
      <c r="J33" s="355"/>
      <c r="K33" s="120"/>
      <c r="L33" s="120"/>
      <c r="M33" s="120"/>
      <c r="N33" s="120"/>
      <c r="O33" s="120"/>
      <c r="P33" s="120"/>
      <c r="Q33" s="120"/>
    </row>
    <row r="34" spans="1:17" ht="24.95" customHeight="1" x14ac:dyDescent="0.2">
      <c r="A34" s="17">
        <f t="shared" si="0"/>
        <v>27</v>
      </c>
      <c r="B34" s="230"/>
      <c r="C34" s="223"/>
      <c r="D34" s="109"/>
      <c r="E34" s="218"/>
      <c r="F34" s="51"/>
      <c r="G34" s="50"/>
      <c r="H34" s="353"/>
      <c r="I34" s="354"/>
      <c r="J34" s="355"/>
      <c r="K34" s="120"/>
      <c r="L34" s="120"/>
      <c r="M34" s="120"/>
      <c r="N34" s="120"/>
      <c r="O34" s="120"/>
      <c r="P34" s="120"/>
      <c r="Q34" s="120"/>
    </row>
    <row r="35" spans="1:17" ht="24.95" customHeight="1" x14ac:dyDescent="0.2">
      <c r="A35" s="17">
        <f t="shared" si="0"/>
        <v>28</v>
      </c>
      <c r="B35" s="230"/>
      <c r="C35" s="223"/>
      <c r="D35" s="109"/>
      <c r="E35" s="218"/>
      <c r="F35" s="51"/>
      <c r="G35" s="50"/>
      <c r="H35" s="353"/>
      <c r="I35" s="354"/>
      <c r="J35" s="355"/>
      <c r="K35" s="120"/>
      <c r="L35" s="120"/>
      <c r="M35" s="120"/>
      <c r="N35" s="120"/>
      <c r="O35" s="120"/>
      <c r="P35" s="120"/>
      <c r="Q35" s="120"/>
    </row>
    <row r="36" spans="1:17" ht="24.95" customHeight="1" x14ac:dyDescent="0.2">
      <c r="A36" s="17">
        <f t="shared" si="0"/>
        <v>29</v>
      </c>
      <c r="B36" s="230"/>
      <c r="C36" s="223"/>
      <c r="D36" s="109"/>
      <c r="E36" s="218"/>
      <c r="F36" s="51"/>
      <c r="G36" s="50"/>
      <c r="H36" s="353"/>
      <c r="I36" s="354"/>
      <c r="J36" s="355"/>
      <c r="K36" s="120"/>
      <c r="L36" s="120"/>
      <c r="M36" s="120"/>
      <c r="N36" s="120"/>
      <c r="O36" s="120"/>
      <c r="P36" s="120"/>
      <c r="Q36" s="120"/>
    </row>
    <row r="37" spans="1:17" ht="24.95" customHeight="1" x14ac:dyDescent="0.2">
      <c r="A37" s="17">
        <f t="shared" si="0"/>
        <v>30</v>
      </c>
      <c r="B37" s="230"/>
      <c r="C37" s="223"/>
      <c r="D37" s="109"/>
      <c r="E37" s="218"/>
      <c r="F37" s="51"/>
      <c r="G37" s="50"/>
      <c r="H37" s="353"/>
      <c r="I37" s="354"/>
      <c r="J37" s="355"/>
      <c r="K37" s="120"/>
      <c r="L37" s="120"/>
      <c r="M37" s="120"/>
      <c r="N37" s="120"/>
      <c r="O37" s="120"/>
      <c r="P37" s="120"/>
      <c r="Q37" s="120"/>
    </row>
    <row r="38" spans="1:17" ht="24.95" customHeight="1" x14ac:dyDescent="0.2">
      <c r="A38" s="17">
        <f t="shared" si="0"/>
        <v>31</v>
      </c>
      <c r="B38" s="230"/>
      <c r="C38" s="223"/>
      <c r="D38" s="109"/>
      <c r="E38" s="218"/>
      <c r="F38" s="51"/>
      <c r="G38" s="50"/>
      <c r="H38" s="353"/>
      <c r="I38" s="354"/>
      <c r="J38" s="355"/>
      <c r="K38" s="120"/>
      <c r="L38" s="120"/>
      <c r="M38" s="120"/>
      <c r="N38" s="120"/>
      <c r="O38" s="120"/>
      <c r="P38" s="120"/>
      <c r="Q38" s="120"/>
    </row>
    <row r="39" spans="1:17" ht="24.95" customHeight="1" x14ac:dyDescent="0.2">
      <c r="A39" s="17">
        <f t="shared" si="0"/>
        <v>32</v>
      </c>
      <c r="B39" s="230"/>
      <c r="C39" s="223"/>
      <c r="D39" s="109"/>
      <c r="E39" s="218"/>
      <c r="F39" s="51"/>
      <c r="G39" s="50"/>
      <c r="H39" s="353"/>
      <c r="I39" s="354"/>
      <c r="J39" s="355"/>
      <c r="K39" s="120"/>
      <c r="L39" s="120"/>
      <c r="M39" s="120"/>
      <c r="N39" s="120"/>
      <c r="O39" s="120"/>
      <c r="P39" s="120"/>
      <c r="Q39" s="120"/>
    </row>
    <row r="40" spans="1:17" ht="24.95" customHeight="1" x14ac:dyDescent="0.2">
      <c r="A40" s="17">
        <f t="shared" si="0"/>
        <v>33</v>
      </c>
      <c r="B40" s="230"/>
      <c r="C40" s="223"/>
      <c r="D40" s="109"/>
      <c r="E40" s="218"/>
      <c r="F40" s="51"/>
      <c r="G40" s="50"/>
      <c r="H40" s="353"/>
      <c r="I40" s="354"/>
      <c r="J40" s="355"/>
      <c r="K40" s="120"/>
      <c r="L40" s="120"/>
      <c r="M40" s="120"/>
      <c r="N40" s="120"/>
      <c r="O40" s="120"/>
      <c r="P40" s="120"/>
      <c r="Q40" s="120"/>
    </row>
    <row r="41" spans="1:17" ht="24.95" customHeight="1" x14ac:dyDescent="0.2">
      <c r="A41" s="17">
        <f t="shared" ref="A41:A72" si="1">1+A40</f>
        <v>34</v>
      </c>
      <c r="B41" s="230"/>
      <c r="C41" s="223"/>
      <c r="D41" s="109"/>
      <c r="E41" s="218"/>
      <c r="F41" s="51"/>
      <c r="G41" s="50"/>
      <c r="H41" s="353"/>
      <c r="I41" s="354"/>
      <c r="J41" s="355"/>
      <c r="K41" s="120"/>
      <c r="L41" s="120"/>
      <c r="M41" s="120"/>
      <c r="N41" s="120"/>
      <c r="O41" s="120"/>
      <c r="P41" s="120"/>
      <c r="Q41" s="120"/>
    </row>
    <row r="42" spans="1:17" ht="24.95" customHeight="1" x14ac:dyDescent="0.2">
      <c r="A42" s="17">
        <f t="shared" si="1"/>
        <v>35</v>
      </c>
      <c r="B42" s="230"/>
      <c r="C42" s="223"/>
      <c r="D42" s="109"/>
      <c r="E42" s="218"/>
      <c r="F42" s="51"/>
      <c r="G42" s="50"/>
      <c r="H42" s="353"/>
      <c r="I42" s="354"/>
      <c r="J42" s="355"/>
      <c r="K42" s="120"/>
      <c r="L42" s="120"/>
      <c r="M42" s="120"/>
      <c r="N42" s="120"/>
      <c r="O42" s="120"/>
      <c r="P42" s="120"/>
      <c r="Q42" s="120"/>
    </row>
    <row r="43" spans="1:17" ht="24.95" customHeight="1" x14ac:dyDescent="0.2">
      <c r="A43" s="17">
        <f t="shared" si="1"/>
        <v>36</v>
      </c>
      <c r="B43" s="230"/>
      <c r="C43" s="223"/>
      <c r="D43" s="109"/>
      <c r="E43" s="218"/>
      <c r="F43" s="51"/>
      <c r="G43" s="50"/>
      <c r="H43" s="353"/>
      <c r="I43" s="354"/>
      <c r="J43" s="355"/>
      <c r="K43" s="120"/>
      <c r="L43" s="120"/>
      <c r="M43" s="120"/>
      <c r="N43" s="120"/>
      <c r="O43" s="120"/>
      <c r="P43" s="120"/>
      <c r="Q43" s="120"/>
    </row>
    <row r="44" spans="1:17" ht="24.95" customHeight="1" x14ac:dyDescent="0.2">
      <c r="A44" s="17">
        <f t="shared" si="1"/>
        <v>37</v>
      </c>
      <c r="B44" s="230"/>
      <c r="C44" s="223"/>
      <c r="D44" s="109"/>
      <c r="E44" s="218"/>
      <c r="F44" s="51"/>
      <c r="G44" s="50"/>
      <c r="H44" s="353"/>
      <c r="I44" s="354"/>
      <c r="J44" s="355"/>
      <c r="K44" s="120"/>
      <c r="L44" s="120"/>
      <c r="M44" s="120"/>
      <c r="N44" s="120"/>
      <c r="O44" s="120"/>
      <c r="P44" s="120"/>
      <c r="Q44" s="120"/>
    </row>
    <row r="45" spans="1:17" ht="24.95" customHeight="1" x14ac:dyDescent="0.2">
      <c r="A45" s="17">
        <f t="shared" si="1"/>
        <v>38</v>
      </c>
      <c r="B45" s="230"/>
      <c r="C45" s="223"/>
      <c r="D45" s="109"/>
      <c r="E45" s="218"/>
      <c r="F45" s="51"/>
      <c r="G45" s="50"/>
      <c r="H45" s="353"/>
      <c r="I45" s="354"/>
      <c r="J45" s="355"/>
      <c r="K45" s="120"/>
      <c r="L45" s="120"/>
      <c r="M45" s="120"/>
      <c r="N45" s="120"/>
      <c r="O45" s="120"/>
      <c r="P45" s="120"/>
      <c r="Q45" s="120"/>
    </row>
    <row r="46" spans="1:17" ht="24.95" customHeight="1" x14ac:dyDescent="0.2">
      <c r="A46" s="17">
        <f t="shared" si="1"/>
        <v>39</v>
      </c>
      <c r="B46" s="230"/>
      <c r="C46" s="223"/>
      <c r="D46" s="109"/>
      <c r="E46" s="218"/>
      <c r="F46" s="51"/>
      <c r="G46" s="50"/>
      <c r="H46" s="353"/>
      <c r="I46" s="354"/>
      <c r="J46" s="355"/>
      <c r="K46" s="120"/>
      <c r="L46" s="120"/>
      <c r="M46" s="120"/>
      <c r="N46" s="120"/>
      <c r="O46" s="120"/>
      <c r="P46" s="120"/>
      <c r="Q46" s="120"/>
    </row>
    <row r="47" spans="1:17" ht="24.95" customHeight="1" x14ac:dyDescent="0.2">
      <c r="A47" s="17">
        <f t="shared" si="1"/>
        <v>40</v>
      </c>
      <c r="B47" s="230"/>
      <c r="C47" s="223"/>
      <c r="D47" s="109"/>
      <c r="E47" s="218"/>
      <c r="F47" s="51"/>
      <c r="G47" s="50"/>
      <c r="H47" s="353"/>
      <c r="I47" s="354"/>
      <c r="J47" s="355"/>
      <c r="K47" s="120"/>
      <c r="L47" s="120"/>
      <c r="M47" s="120"/>
      <c r="N47" s="120"/>
      <c r="O47" s="120"/>
      <c r="P47" s="120"/>
      <c r="Q47" s="120"/>
    </row>
    <row r="48" spans="1:17" ht="24.95" customHeight="1" x14ac:dyDescent="0.2">
      <c r="A48" s="17">
        <f t="shared" si="1"/>
        <v>41</v>
      </c>
      <c r="B48" s="230"/>
      <c r="C48" s="223"/>
      <c r="D48" s="109"/>
      <c r="E48" s="218"/>
      <c r="F48" s="51"/>
      <c r="G48" s="50"/>
      <c r="H48" s="353"/>
      <c r="I48" s="354"/>
      <c r="J48" s="355"/>
      <c r="K48" s="120"/>
      <c r="L48" s="120"/>
      <c r="M48" s="120"/>
      <c r="N48" s="120"/>
      <c r="O48" s="120"/>
      <c r="P48" s="120"/>
      <c r="Q48" s="120"/>
    </row>
    <row r="49" spans="1:17" ht="24.95" customHeight="1" x14ac:dyDescent="0.2">
      <c r="A49" s="17">
        <f t="shared" si="1"/>
        <v>42</v>
      </c>
      <c r="B49" s="230"/>
      <c r="C49" s="223"/>
      <c r="D49" s="109"/>
      <c r="E49" s="218"/>
      <c r="F49" s="51"/>
      <c r="G49" s="50"/>
      <c r="H49" s="353"/>
      <c r="I49" s="354"/>
      <c r="J49" s="355"/>
      <c r="K49" s="120"/>
      <c r="L49" s="120"/>
      <c r="M49" s="120"/>
      <c r="N49" s="120"/>
      <c r="O49" s="120"/>
      <c r="P49" s="120"/>
      <c r="Q49" s="120"/>
    </row>
    <row r="50" spans="1:17" ht="24.95" customHeight="1" x14ac:dyDescent="0.2">
      <c r="A50" s="17">
        <f t="shared" si="1"/>
        <v>43</v>
      </c>
      <c r="B50" s="230"/>
      <c r="C50" s="223"/>
      <c r="D50" s="109"/>
      <c r="E50" s="218"/>
      <c r="F50" s="51"/>
      <c r="G50" s="50"/>
      <c r="H50" s="353"/>
      <c r="I50" s="354"/>
      <c r="J50" s="355"/>
      <c r="K50" s="120"/>
      <c r="L50" s="120"/>
      <c r="M50" s="120"/>
      <c r="N50" s="120"/>
      <c r="O50" s="120"/>
      <c r="P50" s="120"/>
      <c r="Q50" s="120"/>
    </row>
    <row r="51" spans="1:17" ht="24.95" customHeight="1" x14ac:dyDescent="0.2">
      <c r="A51" s="17">
        <f t="shared" si="1"/>
        <v>44</v>
      </c>
      <c r="B51" s="230"/>
      <c r="C51" s="223"/>
      <c r="D51" s="109"/>
      <c r="E51" s="218"/>
      <c r="F51" s="51"/>
      <c r="G51" s="50"/>
      <c r="H51" s="353"/>
      <c r="I51" s="354"/>
      <c r="J51" s="355"/>
      <c r="K51" s="120"/>
      <c r="L51" s="120"/>
      <c r="M51" s="120"/>
      <c r="N51" s="120"/>
      <c r="O51" s="120"/>
      <c r="P51" s="120"/>
      <c r="Q51" s="120"/>
    </row>
    <row r="52" spans="1:17" ht="24.95" customHeight="1" x14ac:dyDescent="0.2">
      <c r="A52" s="17">
        <f t="shared" si="1"/>
        <v>45</v>
      </c>
      <c r="B52" s="230"/>
      <c r="C52" s="223"/>
      <c r="D52" s="109"/>
      <c r="E52" s="218"/>
      <c r="F52" s="51"/>
      <c r="G52" s="50"/>
      <c r="H52" s="353"/>
      <c r="I52" s="354"/>
      <c r="J52" s="355"/>
      <c r="K52" s="120"/>
      <c r="L52" s="120"/>
      <c r="M52" s="120"/>
      <c r="N52" s="120"/>
      <c r="O52" s="120"/>
      <c r="P52" s="120"/>
      <c r="Q52" s="120"/>
    </row>
    <row r="53" spans="1:17" ht="24.95" customHeight="1" x14ac:dyDescent="0.2">
      <c r="A53" s="17">
        <f t="shared" si="1"/>
        <v>46</v>
      </c>
      <c r="B53" s="230"/>
      <c r="C53" s="223"/>
      <c r="D53" s="109"/>
      <c r="E53" s="218"/>
      <c r="F53" s="51"/>
      <c r="G53" s="50"/>
      <c r="H53" s="353"/>
      <c r="I53" s="354"/>
      <c r="J53" s="355"/>
      <c r="K53" s="120"/>
      <c r="L53" s="120"/>
      <c r="M53" s="120"/>
      <c r="N53" s="120"/>
      <c r="O53" s="120"/>
      <c r="P53" s="120"/>
      <c r="Q53" s="120"/>
    </row>
    <row r="54" spans="1:17" ht="24.95" customHeight="1" x14ac:dyDescent="0.2">
      <c r="A54" s="17">
        <f t="shared" si="1"/>
        <v>47</v>
      </c>
      <c r="B54" s="230"/>
      <c r="C54" s="223"/>
      <c r="D54" s="109"/>
      <c r="E54" s="218"/>
      <c r="F54" s="51"/>
      <c r="G54" s="50"/>
      <c r="H54" s="353"/>
      <c r="I54" s="354"/>
      <c r="J54" s="355"/>
      <c r="K54" s="120"/>
      <c r="L54" s="120"/>
      <c r="M54" s="120"/>
      <c r="N54" s="120"/>
      <c r="O54" s="120"/>
      <c r="P54" s="120"/>
      <c r="Q54" s="120"/>
    </row>
    <row r="55" spans="1:17" ht="24.95" customHeight="1" x14ac:dyDescent="0.2">
      <c r="A55" s="17">
        <f t="shared" si="1"/>
        <v>48</v>
      </c>
      <c r="B55" s="230"/>
      <c r="C55" s="223"/>
      <c r="D55" s="109"/>
      <c r="E55" s="218"/>
      <c r="F55" s="51"/>
      <c r="G55" s="50"/>
      <c r="H55" s="353"/>
      <c r="I55" s="354"/>
      <c r="J55" s="355"/>
      <c r="K55" s="120"/>
      <c r="L55" s="120"/>
      <c r="M55" s="120"/>
      <c r="N55" s="120"/>
      <c r="O55" s="120"/>
      <c r="P55" s="120"/>
      <c r="Q55" s="120"/>
    </row>
    <row r="56" spans="1:17" ht="24.95" customHeight="1" x14ac:dyDescent="0.2">
      <c r="A56" s="17">
        <f t="shared" si="1"/>
        <v>49</v>
      </c>
      <c r="B56" s="230"/>
      <c r="C56" s="223"/>
      <c r="D56" s="109"/>
      <c r="E56" s="218"/>
      <c r="F56" s="51"/>
      <c r="G56" s="50"/>
      <c r="H56" s="353"/>
      <c r="I56" s="354"/>
      <c r="J56" s="355"/>
      <c r="K56" s="120"/>
      <c r="L56" s="120"/>
      <c r="M56" s="120"/>
      <c r="N56" s="120"/>
      <c r="O56" s="120"/>
      <c r="P56" s="120"/>
      <c r="Q56" s="120"/>
    </row>
    <row r="57" spans="1:17" ht="24.95" customHeight="1" x14ac:dyDescent="0.2">
      <c r="A57" s="17">
        <f t="shared" si="1"/>
        <v>50</v>
      </c>
      <c r="B57" s="230"/>
      <c r="C57" s="223"/>
      <c r="D57" s="109"/>
      <c r="E57" s="218"/>
      <c r="F57" s="51"/>
      <c r="G57" s="50"/>
      <c r="H57" s="353"/>
      <c r="I57" s="354"/>
      <c r="J57" s="355"/>
      <c r="K57" s="120"/>
      <c r="L57" s="120"/>
      <c r="M57" s="120"/>
      <c r="N57" s="120"/>
      <c r="O57" s="120"/>
      <c r="P57" s="120"/>
      <c r="Q57" s="120"/>
    </row>
    <row r="58" spans="1:17" ht="24.95" customHeight="1" x14ac:dyDescent="0.2">
      <c r="A58" s="17">
        <f t="shared" si="1"/>
        <v>51</v>
      </c>
      <c r="B58" s="230"/>
      <c r="C58" s="223"/>
      <c r="D58" s="109"/>
      <c r="E58" s="218"/>
      <c r="F58" s="51"/>
      <c r="G58" s="50"/>
      <c r="H58" s="353"/>
      <c r="I58" s="354"/>
      <c r="J58" s="355"/>
      <c r="K58" s="120"/>
      <c r="L58" s="120"/>
      <c r="M58" s="120"/>
      <c r="N58" s="120"/>
      <c r="O58" s="120"/>
      <c r="P58" s="120"/>
      <c r="Q58" s="120"/>
    </row>
    <row r="59" spans="1:17" ht="24.95" customHeight="1" x14ac:dyDescent="0.2">
      <c r="A59" s="17">
        <f t="shared" si="1"/>
        <v>52</v>
      </c>
      <c r="B59" s="230"/>
      <c r="C59" s="223"/>
      <c r="D59" s="109"/>
      <c r="E59" s="218"/>
      <c r="F59" s="51"/>
      <c r="G59" s="50"/>
      <c r="H59" s="353"/>
      <c r="I59" s="354"/>
      <c r="J59" s="355"/>
      <c r="K59" s="120"/>
      <c r="L59" s="120"/>
      <c r="M59" s="120"/>
      <c r="N59" s="120"/>
      <c r="O59" s="120"/>
      <c r="P59" s="120"/>
      <c r="Q59" s="120"/>
    </row>
    <row r="60" spans="1:17" ht="24.95" customHeight="1" x14ac:dyDescent="0.2">
      <c r="A60" s="17">
        <f t="shared" si="1"/>
        <v>53</v>
      </c>
      <c r="B60" s="230"/>
      <c r="C60" s="223"/>
      <c r="D60" s="109"/>
      <c r="E60" s="218"/>
      <c r="F60" s="51"/>
      <c r="G60" s="50"/>
      <c r="H60" s="353"/>
      <c r="I60" s="354"/>
      <c r="J60" s="355"/>
      <c r="K60" s="120"/>
      <c r="L60" s="120"/>
      <c r="M60" s="120"/>
      <c r="N60" s="120"/>
      <c r="O60" s="120"/>
      <c r="P60" s="120"/>
      <c r="Q60" s="120"/>
    </row>
    <row r="61" spans="1:17" ht="24.95" customHeight="1" x14ac:dyDescent="0.2">
      <c r="A61" s="17">
        <f t="shared" si="1"/>
        <v>54</v>
      </c>
      <c r="B61" s="230"/>
      <c r="C61" s="223"/>
      <c r="D61" s="109"/>
      <c r="E61" s="218"/>
      <c r="F61" s="51"/>
      <c r="G61" s="50"/>
      <c r="H61" s="353"/>
      <c r="I61" s="354"/>
      <c r="J61" s="355"/>
      <c r="K61" s="120"/>
      <c r="L61" s="120"/>
      <c r="M61" s="120"/>
      <c r="N61" s="120"/>
      <c r="O61" s="120"/>
      <c r="P61" s="120"/>
      <c r="Q61" s="120"/>
    </row>
    <row r="62" spans="1:17" ht="24.95" customHeight="1" x14ac:dyDescent="0.2">
      <c r="A62" s="17">
        <f t="shared" si="1"/>
        <v>55</v>
      </c>
      <c r="B62" s="230"/>
      <c r="C62" s="223"/>
      <c r="D62" s="109"/>
      <c r="E62" s="218"/>
      <c r="F62" s="51"/>
      <c r="G62" s="50"/>
      <c r="H62" s="353"/>
      <c r="I62" s="354"/>
      <c r="J62" s="355"/>
      <c r="K62" s="120"/>
      <c r="L62" s="120"/>
      <c r="M62" s="120"/>
      <c r="N62" s="120"/>
      <c r="O62" s="120"/>
      <c r="P62" s="120"/>
      <c r="Q62" s="120"/>
    </row>
    <row r="63" spans="1:17" ht="24.95" customHeight="1" x14ac:dyDescent="0.2">
      <c r="A63" s="17">
        <f t="shared" si="1"/>
        <v>56</v>
      </c>
      <c r="B63" s="230"/>
      <c r="C63" s="223"/>
      <c r="D63" s="109"/>
      <c r="E63" s="218"/>
      <c r="F63" s="51"/>
      <c r="G63" s="50"/>
      <c r="H63" s="353"/>
      <c r="I63" s="354"/>
      <c r="J63" s="355"/>
      <c r="K63" s="120"/>
      <c r="L63" s="120"/>
      <c r="M63" s="120"/>
      <c r="N63" s="120"/>
      <c r="O63" s="120"/>
      <c r="P63" s="120"/>
      <c r="Q63" s="120"/>
    </row>
    <row r="64" spans="1:17" ht="24.95" customHeight="1" x14ac:dyDescent="0.2">
      <c r="A64" s="17">
        <f t="shared" si="1"/>
        <v>57</v>
      </c>
      <c r="B64" s="230"/>
      <c r="C64" s="223"/>
      <c r="D64" s="109"/>
      <c r="E64" s="218"/>
      <c r="F64" s="51"/>
      <c r="G64" s="50"/>
      <c r="H64" s="353"/>
      <c r="I64" s="354"/>
      <c r="J64" s="355"/>
      <c r="K64" s="120"/>
      <c r="L64" s="120"/>
      <c r="M64" s="120"/>
      <c r="N64" s="120"/>
      <c r="O64" s="120"/>
      <c r="P64" s="120"/>
      <c r="Q64" s="120"/>
    </row>
    <row r="65" spans="1:17" ht="24.95" customHeight="1" x14ac:dyDescent="0.2">
      <c r="A65" s="17">
        <f t="shared" si="1"/>
        <v>58</v>
      </c>
      <c r="B65" s="230"/>
      <c r="C65" s="223"/>
      <c r="D65" s="109"/>
      <c r="E65" s="218"/>
      <c r="F65" s="51"/>
      <c r="G65" s="50"/>
      <c r="H65" s="353"/>
      <c r="I65" s="354"/>
      <c r="J65" s="355"/>
      <c r="K65" s="120"/>
      <c r="L65" s="120"/>
      <c r="M65" s="120"/>
      <c r="N65" s="120"/>
      <c r="O65" s="120"/>
      <c r="P65" s="120"/>
      <c r="Q65" s="120"/>
    </row>
    <row r="66" spans="1:17" ht="24.95" customHeight="1" x14ac:dyDescent="0.2">
      <c r="A66" s="17">
        <f t="shared" si="1"/>
        <v>59</v>
      </c>
      <c r="B66" s="230"/>
      <c r="C66" s="223"/>
      <c r="D66" s="109"/>
      <c r="E66" s="218"/>
      <c r="F66" s="51"/>
      <c r="G66" s="50"/>
      <c r="H66" s="353"/>
      <c r="I66" s="354"/>
      <c r="J66" s="355"/>
      <c r="K66" s="120"/>
      <c r="L66" s="120"/>
      <c r="M66" s="120"/>
      <c r="N66" s="120"/>
      <c r="O66" s="120"/>
      <c r="P66" s="120"/>
      <c r="Q66" s="120"/>
    </row>
    <row r="67" spans="1:17" ht="24.95" customHeight="1" x14ac:dyDescent="0.2">
      <c r="A67" s="17">
        <f t="shared" si="1"/>
        <v>60</v>
      </c>
      <c r="B67" s="230"/>
      <c r="C67" s="223"/>
      <c r="D67" s="109"/>
      <c r="E67" s="218"/>
      <c r="F67" s="51"/>
      <c r="G67" s="50"/>
      <c r="H67" s="353"/>
      <c r="I67" s="354"/>
      <c r="J67" s="355"/>
      <c r="K67" s="120"/>
      <c r="L67" s="120"/>
      <c r="M67" s="120"/>
      <c r="N67" s="120"/>
      <c r="O67" s="120"/>
      <c r="P67" s="120"/>
      <c r="Q67" s="120"/>
    </row>
    <row r="68" spans="1:17" ht="24.95" customHeight="1" x14ac:dyDescent="0.2">
      <c r="A68" s="17">
        <f t="shared" si="1"/>
        <v>61</v>
      </c>
      <c r="B68" s="230"/>
      <c r="C68" s="223"/>
      <c r="D68" s="109"/>
      <c r="E68" s="218"/>
      <c r="F68" s="51"/>
      <c r="G68" s="50"/>
      <c r="H68" s="353"/>
      <c r="I68" s="354"/>
      <c r="J68" s="355"/>
      <c r="K68" s="120"/>
      <c r="L68" s="120"/>
      <c r="M68" s="120"/>
      <c r="N68" s="120"/>
      <c r="O68" s="120"/>
      <c r="P68" s="120"/>
      <c r="Q68" s="120"/>
    </row>
    <row r="69" spans="1:17" ht="24.95" customHeight="1" x14ac:dyDescent="0.2">
      <c r="A69" s="17">
        <f t="shared" si="1"/>
        <v>62</v>
      </c>
      <c r="B69" s="230"/>
      <c r="C69" s="223"/>
      <c r="D69" s="109"/>
      <c r="E69" s="218"/>
      <c r="F69" s="51"/>
      <c r="G69" s="50"/>
      <c r="H69" s="353"/>
      <c r="I69" s="354"/>
      <c r="J69" s="355"/>
      <c r="K69" s="120"/>
      <c r="L69" s="120"/>
      <c r="M69" s="120"/>
      <c r="N69" s="120"/>
      <c r="O69" s="120"/>
      <c r="P69" s="120"/>
      <c r="Q69" s="120"/>
    </row>
    <row r="70" spans="1:17" ht="24.95" customHeight="1" x14ac:dyDescent="0.2">
      <c r="A70" s="17">
        <f t="shared" si="1"/>
        <v>63</v>
      </c>
      <c r="B70" s="230"/>
      <c r="C70" s="223"/>
      <c r="D70" s="109"/>
      <c r="E70" s="218"/>
      <c r="F70" s="51"/>
      <c r="G70" s="50"/>
      <c r="H70" s="353"/>
      <c r="I70" s="354"/>
      <c r="J70" s="355"/>
      <c r="K70" s="120"/>
      <c r="L70" s="120"/>
      <c r="M70" s="120"/>
      <c r="N70" s="120"/>
      <c r="O70" s="120"/>
      <c r="P70" s="120"/>
      <c r="Q70" s="120"/>
    </row>
    <row r="71" spans="1:17" ht="24.95" customHeight="1" x14ac:dyDescent="0.2">
      <c r="A71" s="17">
        <f t="shared" si="1"/>
        <v>64</v>
      </c>
      <c r="B71" s="230"/>
      <c r="C71" s="223"/>
      <c r="D71" s="109"/>
      <c r="E71" s="218"/>
      <c r="F71" s="51"/>
      <c r="G71" s="50"/>
      <c r="H71" s="353"/>
      <c r="I71" s="354"/>
      <c r="J71" s="355"/>
      <c r="K71" s="120"/>
      <c r="L71" s="120"/>
      <c r="M71" s="120"/>
      <c r="N71" s="120"/>
      <c r="O71" s="120"/>
      <c r="P71" s="120"/>
      <c r="Q71" s="120"/>
    </row>
    <row r="72" spans="1:17" ht="24.95" customHeight="1" x14ac:dyDescent="0.2">
      <c r="A72" s="17">
        <f t="shared" si="1"/>
        <v>65</v>
      </c>
      <c r="B72" s="230"/>
      <c r="C72" s="223"/>
      <c r="D72" s="109"/>
      <c r="E72" s="218"/>
      <c r="F72" s="51"/>
      <c r="G72" s="50"/>
      <c r="H72" s="353"/>
      <c r="I72" s="354"/>
      <c r="J72" s="355"/>
      <c r="K72" s="120"/>
      <c r="L72" s="120"/>
      <c r="M72" s="120"/>
      <c r="N72" s="120"/>
      <c r="O72" s="120"/>
      <c r="P72" s="120"/>
      <c r="Q72" s="120"/>
    </row>
    <row r="73" spans="1:17" ht="24.95" customHeight="1" x14ac:dyDescent="0.2">
      <c r="A73" s="17">
        <f t="shared" ref="A73:A77" si="2">1+A72</f>
        <v>66</v>
      </c>
      <c r="B73" s="230"/>
      <c r="C73" s="223"/>
      <c r="D73" s="109"/>
      <c r="E73" s="218"/>
      <c r="F73" s="51"/>
      <c r="G73" s="50"/>
      <c r="H73" s="353"/>
      <c r="I73" s="354"/>
      <c r="J73" s="355"/>
      <c r="K73" s="120"/>
      <c r="L73" s="120"/>
      <c r="M73" s="120"/>
      <c r="N73" s="120"/>
      <c r="O73" s="120"/>
      <c r="P73" s="120"/>
      <c r="Q73" s="120"/>
    </row>
    <row r="74" spans="1:17" ht="24.95" customHeight="1" x14ac:dyDescent="0.2">
      <c r="A74" s="17">
        <f t="shared" si="2"/>
        <v>67</v>
      </c>
      <c r="B74" s="230"/>
      <c r="C74" s="223"/>
      <c r="D74" s="109"/>
      <c r="E74" s="218"/>
      <c r="F74" s="51"/>
      <c r="G74" s="50"/>
      <c r="H74" s="353"/>
      <c r="I74" s="354"/>
      <c r="J74" s="355"/>
      <c r="K74" s="120"/>
      <c r="L74" s="120"/>
      <c r="M74" s="120"/>
      <c r="N74" s="120"/>
      <c r="O74" s="120"/>
      <c r="P74" s="120"/>
      <c r="Q74" s="120"/>
    </row>
    <row r="75" spans="1:17" ht="24.95" customHeight="1" x14ac:dyDescent="0.2">
      <c r="A75" s="17">
        <f t="shared" si="2"/>
        <v>68</v>
      </c>
      <c r="B75" s="230"/>
      <c r="C75" s="223"/>
      <c r="D75" s="109"/>
      <c r="E75" s="218"/>
      <c r="F75" s="51"/>
      <c r="G75" s="50"/>
      <c r="H75" s="353"/>
      <c r="I75" s="354"/>
      <c r="J75" s="355"/>
      <c r="K75" s="120"/>
      <c r="L75" s="120"/>
      <c r="M75" s="120"/>
      <c r="N75" s="120"/>
      <c r="O75" s="120"/>
      <c r="P75" s="120"/>
      <c r="Q75" s="120"/>
    </row>
    <row r="76" spans="1:17" ht="24.95" customHeight="1" x14ac:dyDescent="0.2">
      <c r="A76" s="17">
        <f t="shared" si="2"/>
        <v>69</v>
      </c>
      <c r="B76" s="230"/>
      <c r="C76" s="223"/>
      <c r="D76" s="109"/>
      <c r="E76" s="218"/>
      <c r="F76" s="51"/>
      <c r="G76" s="50"/>
      <c r="H76" s="353"/>
      <c r="I76" s="354"/>
      <c r="J76" s="355"/>
      <c r="K76" s="120"/>
      <c r="L76" s="120"/>
      <c r="M76" s="120"/>
      <c r="N76" s="120"/>
      <c r="O76" s="120"/>
      <c r="P76" s="120"/>
      <c r="Q76" s="120"/>
    </row>
    <row r="77" spans="1:17" ht="24.95" customHeight="1" thickBot="1" x14ac:dyDescent="0.25">
      <c r="A77" s="18">
        <f t="shared" si="2"/>
        <v>70</v>
      </c>
      <c r="B77" s="264"/>
      <c r="C77" s="224"/>
      <c r="D77" s="110"/>
      <c r="E77" s="219"/>
      <c r="F77" s="52"/>
      <c r="G77" s="52"/>
      <c r="H77" s="365"/>
      <c r="I77" s="366"/>
      <c r="J77" s="367"/>
      <c r="K77" s="120"/>
      <c r="L77" s="120"/>
      <c r="M77" s="120"/>
      <c r="N77" s="120"/>
      <c r="O77" s="120"/>
      <c r="P77" s="120"/>
      <c r="Q77" s="120"/>
    </row>
    <row r="78" spans="1:17" ht="24.95" customHeight="1" thickTop="1" x14ac:dyDescent="0.2">
      <c r="A78" s="16">
        <v>71</v>
      </c>
      <c r="B78" s="266"/>
      <c r="C78" s="222"/>
      <c r="D78" s="109"/>
      <c r="E78" s="217"/>
      <c r="F78" s="50"/>
      <c r="G78" s="50"/>
      <c r="H78" s="368"/>
      <c r="I78" s="369"/>
      <c r="J78" s="370"/>
      <c r="K78" s="120"/>
      <c r="L78" s="120"/>
      <c r="M78" s="120"/>
      <c r="N78" s="120"/>
      <c r="O78" s="120"/>
      <c r="P78" s="120"/>
      <c r="Q78" s="120"/>
    </row>
    <row r="79" spans="1:17" ht="24.95" customHeight="1" x14ac:dyDescent="0.2">
      <c r="A79" s="16">
        <v>72</v>
      </c>
      <c r="B79" s="230"/>
      <c r="C79" s="223"/>
      <c r="D79" s="109"/>
      <c r="E79" s="218"/>
      <c r="F79" s="51"/>
      <c r="G79" s="50"/>
      <c r="H79" s="353"/>
      <c r="I79" s="354"/>
      <c r="J79" s="355"/>
      <c r="K79" s="120"/>
      <c r="L79" s="120"/>
      <c r="M79" s="120"/>
      <c r="N79" s="120"/>
      <c r="O79" s="120"/>
      <c r="P79" s="120"/>
      <c r="Q79" s="120"/>
    </row>
    <row r="80" spans="1:17" ht="24.95" customHeight="1" x14ac:dyDescent="0.2">
      <c r="A80" s="16">
        <v>73</v>
      </c>
      <c r="B80" s="230"/>
      <c r="C80" s="223"/>
      <c r="D80" s="109"/>
      <c r="E80" s="218"/>
      <c r="F80" s="51"/>
      <c r="G80" s="50"/>
      <c r="H80" s="353"/>
      <c r="I80" s="354"/>
      <c r="J80" s="355"/>
      <c r="K80" s="120"/>
      <c r="L80" s="120"/>
      <c r="M80" s="120"/>
      <c r="N80" s="120"/>
      <c r="O80" s="120"/>
      <c r="P80" s="120"/>
      <c r="Q80" s="120"/>
    </row>
    <row r="81" spans="1:17" ht="24.95" customHeight="1" x14ac:dyDescent="0.2">
      <c r="A81" s="16">
        <v>74</v>
      </c>
      <c r="B81" s="230"/>
      <c r="C81" s="223"/>
      <c r="D81" s="109"/>
      <c r="E81" s="218"/>
      <c r="F81" s="51"/>
      <c r="G81" s="50"/>
      <c r="H81" s="353"/>
      <c r="I81" s="354"/>
      <c r="J81" s="355"/>
      <c r="K81" s="120"/>
      <c r="L81" s="120"/>
      <c r="M81" s="120"/>
      <c r="N81" s="120"/>
      <c r="O81" s="120"/>
      <c r="P81" s="120"/>
      <c r="Q81" s="120"/>
    </row>
    <row r="82" spans="1:17" ht="24.95" customHeight="1" x14ac:dyDescent="0.2">
      <c r="A82" s="16">
        <v>75</v>
      </c>
      <c r="B82" s="230"/>
      <c r="C82" s="223"/>
      <c r="D82" s="109"/>
      <c r="E82" s="218"/>
      <c r="F82" s="51"/>
      <c r="G82" s="50"/>
      <c r="H82" s="353"/>
      <c r="I82" s="354"/>
      <c r="J82" s="355"/>
      <c r="K82" s="120"/>
      <c r="L82" s="120"/>
      <c r="M82" s="120"/>
      <c r="N82" s="120"/>
      <c r="O82" s="120"/>
      <c r="P82" s="120"/>
      <c r="Q82" s="120"/>
    </row>
    <row r="83" spans="1:17" ht="24.95" customHeight="1" x14ac:dyDescent="0.2">
      <c r="A83" s="16">
        <v>76</v>
      </c>
      <c r="B83" s="230"/>
      <c r="C83" s="223"/>
      <c r="D83" s="109"/>
      <c r="E83" s="218"/>
      <c r="F83" s="51"/>
      <c r="G83" s="50"/>
      <c r="H83" s="353"/>
      <c r="I83" s="354"/>
      <c r="J83" s="355"/>
      <c r="K83" s="120"/>
      <c r="L83" s="120"/>
      <c r="M83" s="120"/>
      <c r="N83" s="120"/>
      <c r="O83" s="120"/>
      <c r="P83" s="120"/>
      <c r="Q83" s="120"/>
    </row>
    <row r="84" spans="1:17" ht="24.95" customHeight="1" x14ac:dyDescent="0.2">
      <c r="A84" s="16">
        <v>77</v>
      </c>
      <c r="B84" s="230"/>
      <c r="C84" s="223"/>
      <c r="D84" s="109"/>
      <c r="E84" s="218"/>
      <c r="F84" s="51"/>
      <c r="G84" s="50"/>
      <c r="H84" s="353"/>
      <c r="I84" s="354"/>
      <c r="J84" s="355"/>
      <c r="K84" s="120"/>
      <c r="L84" s="120"/>
      <c r="M84" s="120"/>
      <c r="N84" s="120"/>
      <c r="O84" s="120"/>
      <c r="P84" s="120"/>
      <c r="Q84" s="120"/>
    </row>
    <row r="85" spans="1:17" ht="24.95" customHeight="1" x14ac:dyDescent="0.2">
      <c r="A85" s="16">
        <v>78</v>
      </c>
      <c r="B85" s="230"/>
      <c r="C85" s="223"/>
      <c r="D85" s="109"/>
      <c r="E85" s="218"/>
      <c r="F85" s="51"/>
      <c r="G85" s="50"/>
      <c r="H85" s="353"/>
      <c r="I85" s="354"/>
      <c r="J85" s="355"/>
      <c r="K85" s="120"/>
      <c r="L85" s="120"/>
      <c r="M85" s="120"/>
      <c r="N85" s="120"/>
      <c r="O85" s="120"/>
      <c r="P85" s="120"/>
      <c r="Q85" s="120"/>
    </row>
    <row r="86" spans="1:17" ht="24.95" customHeight="1" x14ac:dyDescent="0.2">
      <c r="A86" s="16">
        <v>79</v>
      </c>
      <c r="B86" s="230"/>
      <c r="C86" s="223"/>
      <c r="D86" s="109"/>
      <c r="E86" s="218"/>
      <c r="F86" s="51"/>
      <c r="G86" s="50"/>
      <c r="H86" s="353"/>
      <c r="I86" s="354"/>
      <c r="J86" s="355"/>
      <c r="K86" s="120"/>
      <c r="L86" s="120"/>
      <c r="M86" s="120"/>
      <c r="N86" s="120"/>
      <c r="O86" s="120"/>
      <c r="P86" s="120"/>
      <c r="Q86" s="120"/>
    </row>
    <row r="87" spans="1:17" ht="24.95" customHeight="1" x14ac:dyDescent="0.2">
      <c r="A87" s="16">
        <v>80</v>
      </c>
      <c r="B87" s="230"/>
      <c r="C87" s="223"/>
      <c r="D87" s="109"/>
      <c r="E87" s="218"/>
      <c r="F87" s="51"/>
      <c r="G87" s="50"/>
      <c r="H87" s="353"/>
      <c r="I87" s="354"/>
      <c r="J87" s="355"/>
      <c r="K87" s="120"/>
      <c r="L87" s="120"/>
      <c r="M87" s="120"/>
      <c r="N87" s="120"/>
      <c r="O87" s="120"/>
      <c r="P87" s="120"/>
      <c r="Q87" s="120"/>
    </row>
    <row r="88" spans="1:17" ht="24.95" customHeight="1" x14ac:dyDescent="0.2">
      <c r="A88" s="16">
        <v>81</v>
      </c>
      <c r="B88" s="230"/>
      <c r="C88" s="223"/>
      <c r="D88" s="109"/>
      <c r="E88" s="218"/>
      <c r="F88" s="51"/>
      <c r="G88" s="50"/>
      <c r="H88" s="353"/>
      <c r="I88" s="354"/>
      <c r="J88" s="355"/>
      <c r="K88" s="120"/>
      <c r="L88" s="120"/>
      <c r="M88" s="120"/>
      <c r="N88" s="120"/>
      <c r="O88" s="120"/>
      <c r="P88" s="120"/>
      <c r="Q88" s="120"/>
    </row>
    <row r="89" spans="1:17" ht="24.95" customHeight="1" x14ac:dyDescent="0.2">
      <c r="A89" s="16">
        <v>82</v>
      </c>
      <c r="B89" s="230"/>
      <c r="C89" s="223"/>
      <c r="D89" s="109"/>
      <c r="E89" s="218"/>
      <c r="F89" s="51"/>
      <c r="G89" s="50"/>
      <c r="H89" s="353"/>
      <c r="I89" s="354"/>
      <c r="J89" s="355"/>
      <c r="K89" s="120"/>
      <c r="L89" s="120"/>
      <c r="M89" s="120"/>
      <c r="N89" s="120"/>
      <c r="O89" s="120"/>
      <c r="P89" s="120"/>
      <c r="Q89" s="120"/>
    </row>
    <row r="90" spans="1:17" ht="24.95" customHeight="1" x14ac:dyDescent="0.2">
      <c r="A90" s="16">
        <v>83</v>
      </c>
      <c r="B90" s="230"/>
      <c r="C90" s="223"/>
      <c r="D90" s="109"/>
      <c r="E90" s="218"/>
      <c r="F90" s="51"/>
      <c r="G90" s="50"/>
      <c r="H90" s="353"/>
      <c r="I90" s="354"/>
      <c r="J90" s="355"/>
      <c r="K90" s="120"/>
      <c r="L90" s="120"/>
      <c r="M90" s="120"/>
      <c r="N90" s="120"/>
      <c r="O90" s="120"/>
      <c r="P90" s="120"/>
      <c r="Q90" s="120"/>
    </row>
    <row r="91" spans="1:17" ht="24.95" customHeight="1" x14ac:dyDescent="0.2">
      <c r="A91" s="16">
        <v>84</v>
      </c>
      <c r="B91" s="230"/>
      <c r="C91" s="223"/>
      <c r="D91" s="109"/>
      <c r="E91" s="218"/>
      <c r="F91" s="51"/>
      <c r="G91" s="50"/>
      <c r="H91" s="353"/>
      <c r="I91" s="354"/>
      <c r="J91" s="355"/>
      <c r="K91" s="120"/>
      <c r="L91" s="120"/>
      <c r="M91" s="120"/>
      <c r="N91" s="120"/>
      <c r="O91" s="120"/>
      <c r="P91" s="120"/>
      <c r="Q91" s="120"/>
    </row>
    <row r="92" spans="1:17" ht="24.95" customHeight="1" x14ac:dyDescent="0.2">
      <c r="A92" s="16">
        <v>85</v>
      </c>
      <c r="B92" s="230"/>
      <c r="C92" s="223"/>
      <c r="D92" s="109"/>
      <c r="E92" s="218"/>
      <c r="F92" s="51"/>
      <c r="G92" s="50"/>
      <c r="H92" s="353"/>
      <c r="I92" s="354"/>
      <c r="J92" s="355"/>
      <c r="K92" s="120"/>
      <c r="L92" s="120"/>
      <c r="M92" s="120"/>
      <c r="N92" s="120"/>
      <c r="O92" s="120"/>
      <c r="P92" s="120"/>
      <c r="Q92" s="120"/>
    </row>
    <row r="93" spans="1:17" ht="24.95" customHeight="1" x14ac:dyDescent="0.2">
      <c r="A93" s="16">
        <v>86</v>
      </c>
      <c r="B93" s="230"/>
      <c r="C93" s="223"/>
      <c r="D93" s="109"/>
      <c r="E93" s="218"/>
      <c r="F93" s="51"/>
      <c r="G93" s="50"/>
      <c r="H93" s="353"/>
      <c r="I93" s="354"/>
      <c r="J93" s="355"/>
      <c r="K93" s="120"/>
      <c r="L93" s="120"/>
      <c r="M93" s="120"/>
      <c r="N93" s="120"/>
      <c r="O93" s="120"/>
      <c r="P93" s="120"/>
      <c r="Q93" s="120"/>
    </row>
    <row r="94" spans="1:17" ht="24.95" customHeight="1" x14ac:dyDescent="0.2">
      <c r="A94" s="16">
        <v>87</v>
      </c>
      <c r="B94" s="230"/>
      <c r="C94" s="223"/>
      <c r="D94" s="109"/>
      <c r="E94" s="218"/>
      <c r="F94" s="51"/>
      <c r="G94" s="50"/>
      <c r="H94" s="353"/>
      <c r="I94" s="354"/>
      <c r="J94" s="355"/>
      <c r="K94" s="120"/>
      <c r="L94" s="120"/>
      <c r="M94" s="120"/>
      <c r="N94" s="120"/>
      <c r="O94" s="120"/>
      <c r="P94" s="120"/>
      <c r="Q94" s="120"/>
    </row>
    <row r="95" spans="1:17" ht="24.95" customHeight="1" x14ac:dyDescent="0.2">
      <c r="A95" s="16">
        <v>88</v>
      </c>
      <c r="B95" s="230"/>
      <c r="C95" s="223"/>
      <c r="D95" s="109"/>
      <c r="E95" s="218"/>
      <c r="F95" s="51"/>
      <c r="G95" s="50"/>
      <c r="H95" s="353"/>
      <c r="I95" s="354"/>
      <c r="J95" s="355"/>
      <c r="K95" s="120"/>
      <c r="L95" s="120"/>
      <c r="M95" s="120"/>
      <c r="N95" s="120"/>
      <c r="O95" s="120"/>
      <c r="P95" s="120"/>
      <c r="Q95" s="120"/>
    </row>
    <row r="96" spans="1:17" ht="24.95" customHeight="1" x14ac:dyDescent="0.2">
      <c r="A96" s="16">
        <v>89</v>
      </c>
      <c r="B96" s="230"/>
      <c r="C96" s="223"/>
      <c r="D96" s="109"/>
      <c r="E96" s="218"/>
      <c r="F96" s="51"/>
      <c r="G96" s="50"/>
      <c r="H96" s="353"/>
      <c r="I96" s="354"/>
      <c r="J96" s="355"/>
      <c r="K96" s="120"/>
      <c r="L96" s="120"/>
      <c r="M96" s="120"/>
      <c r="N96" s="120"/>
      <c r="O96" s="120"/>
      <c r="P96" s="120"/>
      <c r="Q96" s="120"/>
    </row>
    <row r="97" spans="1:17" ht="24.95" customHeight="1" x14ac:dyDescent="0.2">
      <c r="A97" s="16">
        <v>90</v>
      </c>
      <c r="B97" s="230"/>
      <c r="C97" s="223"/>
      <c r="D97" s="109"/>
      <c r="E97" s="218"/>
      <c r="F97" s="51"/>
      <c r="G97" s="50"/>
      <c r="H97" s="353"/>
      <c r="I97" s="354"/>
      <c r="J97" s="355"/>
      <c r="K97" s="120"/>
      <c r="L97" s="120"/>
      <c r="M97" s="120"/>
      <c r="N97" s="120"/>
      <c r="O97" s="120"/>
      <c r="P97" s="120"/>
      <c r="Q97" s="120"/>
    </row>
    <row r="98" spans="1:17" ht="24.95" customHeight="1" x14ac:dyDescent="0.2">
      <c r="A98" s="16">
        <v>91</v>
      </c>
      <c r="B98" s="231"/>
      <c r="C98" s="223"/>
      <c r="D98" s="109"/>
      <c r="E98" s="218"/>
      <c r="F98" s="51"/>
      <c r="G98" s="50"/>
      <c r="H98" s="353"/>
      <c r="I98" s="354"/>
      <c r="J98" s="355"/>
      <c r="K98" s="120"/>
      <c r="L98" s="120"/>
      <c r="M98" s="120"/>
      <c r="N98" s="120"/>
      <c r="O98" s="120"/>
      <c r="P98" s="120"/>
      <c r="Q98" s="120"/>
    </row>
    <row r="99" spans="1:17" ht="24.95" customHeight="1" x14ac:dyDescent="0.2">
      <c r="A99" s="16">
        <v>92</v>
      </c>
      <c r="B99" s="231"/>
      <c r="C99" s="223"/>
      <c r="D99" s="109"/>
      <c r="E99" s="218"/>
      <c r="F99" s="51"/>
      <c r="G99" s="50"/>
      <c r="H99" s="353"/>
      <c r="I99" s="354"/>
      <c r="J99" s="355"/>
      <c r="K99" s="120"/>
      <c r="L99" s="120"/>
      <c r="M99" s="120"/>
      <c r="N99" s="120"/>
      <c r="O99" s="120"/>
      <c r="P99" s="120"/>
      <c r="Q99" s="120"/>
    </row>
    <row r="100" spans="1:17" ht="24.95" customHeight="1" x14ac:dyDescent="0.2">
      <c r="A100" s="16">
        <v>93</v>
      </c>
      <c r="B100" s="231"/>
      <c r="C100" s="223"/>
      <c r="D100" s="109"/>
      <c r="E100" s="218"/>
      <c r="F100" s="51"/>
      <c r="G100" s="50"/>
      <c r="H100" s="353"/>
      <c r="I100" s="354"/>
      <c r="J100" s="355"/>
      <c r="K100" s="120"/>
      <c r="L100" s="120"/>
      <c r="M100" s="120"/>
      <c r="N100" s="120"/>
      <c r="O100" s="120"/>
      <c r="P100" s="120"/>
      <c r="Q100" s="120"/>
    </row>
    <row r="101" spans="1:17" ht="24.95" customHeight="1" x14ac:dyDescent="0.2">
      <c r="A101" s="16">
        <v>94</v>
      </c>
      <c r="B101" s="231"/>
      <c r="C101" s="223"/>
      <c r="D101" s="109"/>
      <c r="E101" s="218"/>
      <c r="F101" s="51"/>
      <c r="G101" s="50"/>
      <c r="H101" s="353"/>
      <c r="I101" s="354"/>
      <c r="J101" s="355"/>
      <c r="K101" s="120"/>
      <c r="L101" s="120"/>
      <c r="M101" s="120"/>
      <c r="N101" s="120"/>
      <c r="O101" s="120"/>
      <c r="P101" s="120"/>
      <c r="Q101" s="120"/>
    </row>
    <row r="102" spans="1:17" ht="24.95" customHeight="1" x14ac:dyDescent="0.2">
      <c r="A102" s="16">
        <v>95</v>
      </c>
      <c r="B102" s="231"/>
      <c r="C102" s="223"/>
      <c r="D102" s="109"/>
      <c r="E102" s="218"/>
      <c r="F102" s="51"/>
      <c r="G102" s="50"/>
      <c r="H102" s="353"/>
      <c r="I102" s="354"/>
      <c r="J102" s="355"/>
      <c r="K102" s="120"/>
      <c r="L102" s="120"/>
      <c r="M102" s="120"/>
      <c r="N102" s="120"/>
      <c r="O102" s="120"/>
      <c r="P102" s="120"/>
      <c r="Q102" s="120"/>
    </row>
    <row r="103" spans="1:17" ht="24.95" customHeight="1" x14ac:dyDescent="0.2">
      <c r="A103" s="16">
        <v>96</v>
      </c>
      <c r="B103" s="231"/>
      <c r="C103" s="223"/>
      <c r="D103" s="109"/>
      <c r="E103" s="218"/>
      <c r="F103" s="51"/>
      <c r="G103" s="50"/>
      <c r="H103" s="353"/>
      <c r="I103" s="354"/>
      <c r="J103" s="355"/>
      <c r="K103" s="120"/>
      <c r="L103" s="120"/>
      <c r="M103" s="120"/>
      <c r="N103" s="120"/>
      <c r="O103" s="120"/>
      <c r="P103" s="120"/>
      <c r="Q103" s="120"/>
    </row>
    <row r="104" spans="1:17" ht="24.95" customHeight="1" x14ac:dyDescent="0.2">
      <c r="A104" s="16">
        <v>97</v>
      </c>
      <c r="B104" s="231"/>
      <c r="C104" s="223"/>
      <c r="D104" s="109"/>
      <c r="E104" s="218"/>
      <c r="F104" s="51"/>
      <c r="G104" s="50"/>
      <c r="H104" s="353"/>
      <c r="I104" s="354"/>
      <c r="J104" s="355"/>
      <c r="K104" s="120"/>
      <c r="L104" s="120"/>
      <c r="M104" s="120"/>
      <c r="N104" s="120"/>
      <c r="O104" s="120"/>
      <c r="P104" s="120"/>
      <c r="Q104" s="120"/>
    </row>
    <row r="105" spans="1:17" ht="24.95" customHeight="1" x14ac:dyDescent="0.2">
      <c r="A105" s="16">
        <v>98</v>
      </c>
      <c r="B105" s="231"/>
      <c r="C105" s="223"/>
      <c r="D105" s="109"/>
      <c r="E105" s="218"/>
      <c r="F105" s="51"/>
      <c r="G105" s="50"/>
      <c r="H105" s="353"/>
      <c r="I105" s="354"/>
      <c r="J105" s="355"/>
      <c r="K105" s="120"/>
      <c r="L105" s="120"/>
      <c r="M105" s="120"/>
      <c r="N105" s="120"/>
      <c r="O105" s="120"/>
      <c r="P105" s="120"/>
      <c r="Q105" s="120"/>
    </row>
    <row r="106" spans="1:17" ht="24.95" customHeight="1" x14ac:dyDescent="0.2">
      <c r="A106" s="16">
        <v>99</v>
      </c>
      <c r="B106" s="231"/>
      <c r="C106" s="223"/>
      <c r="D106" s="109"/>
      <c r="E106" s="218"/>
      <c r="F106" s="51"/>
      <c r="G106" s="50"/>
      <c r="H106" s="353"/>
      <c r="I106" s="354"/>
      <c r="J106" s="355"/>
      <c r="K106" s="120"/>
      <c r="L106" s="120"/>
      <c r="M106" s="120"/>
      <c r="N106" s="120"/>
      <c r="O106" s="120"/>
      <c r="P106" s="120"/>
      <c r="Q106" s="120"/>
    </row>
    <row r="107" spans="1:17" ht="24.95" customHeight="1" x14ac:dyDescent="0.2">
      <c r="A107" s="16">
        <v>100</v>
      </c>
      <c r="B107" s="231"/>
      <c r="C107" s="223"/>
      <c r="D107" s="109"/>
      <c r="E107" s="218"/>
      <c r="F107" s="51"/>
      <c r="G107" s="50"/>
      <c r="H107" s="353"/>
      <c r="I107" s="354"/>
      <c r="J107" s="355"/>
      <c r="K107" s="120"/>
      <c r="L107" s="120"/>
      <c r="M107" s="120"/>
      <c r="N107" s="120"/>
      <c r="O107" s="120"/>
      <c r="P107" s="120"/>
      <c r="Q107" s="120"/>
    </row>
    <row r="108" spans="1:17" ht="24.95" customHeight="1" x14ac:dyDescent="0.2">
      <c r="A108" s="16">
        <v>101</v>
      </c>
      <c r="B108" s="231"/>
      <c r="C108" s="223"/>
      <c r="D108" s="109"/>
      <c r="E108" s="218"/>
      <c r="F108" s="51"/>
      <c r="G108" s="50"/>
      <c r="H108" s="353"/>
      <c r="I108" s="354"/>
      <c r="J108" s="355"/>
      <c r="K108" s="120"/>
      <c r="L108" s="120"/>
      <c r="M108" s="120"/>
      <c r="N108" s="120"/>
      <c r="O108" s="120"/>
      <c r="P108" s="120"/>
      <c r="Q108" s="120"/>
    </row>
    <row r="109" spans="1:17" ht="24.95" customHeight="1" x14ac:dyDescent="0.2">
      <c r="A109" s="16">
        <v>102</v>
      </c>
      <c r="B109" s="231"/>
      <c r="C109" s="223"/>
      <c r="D109" s="109"/>
      <c r="E109" s="218"/>
      <c r="F109" s="51"/>
      <c r="G109" s="50"/>
      <c r="H109" s="353"/>
      <c r="I109" s="354"/>
      <c r="J109" s="355"/>
      <c r="K109" s="120"/>
      <c r="L109" s="120"/>
      <c r="M109" s="120"/>
      <c r="N109" s="120"/>
      <c r="O109" s="120"/>
      <c r="P109" s="120"/>
      <c r="Q109" s="120"/>
    </row>
    <row r="110" spans="1:17" ht="24.95" customHeight="1" x14ac:dyDescent="0.2">
      <c r="A110" s="16">
        <v>103</v>
      </c>
      <c r="B110" s="231"/>
      <c r="C110" s="223"/>
      <c r="D110" s="109"/>
      <c r="E110" s="218"/>
      <c r="F110" s="51"/>
      <c r="G110" s="50"/>
      <c r="H110" s="353"/>
      <c r="I110" s="354"/>
      <c r="J110" s="355"/>
      <c r="K110" s="120"/>
      <c r="L110" s="120"/>
      <c r="M110" s="120"/>
      <c r="N110" s="120"/>
      <c r="O110" s="120"/>
      <c r="P110" s="120"/>
      <c r="Q110" s="120"/>
    </row>
    <row r="111" spans="1:17" ht="24.95" customHeight="1" x14ac:dyDescent="0.2">
      <c r="A111" s="16">
        <v>104</v>
      </c>
      <c r="B111" s="231"/>
      <c r="C111" s="223"/>
      <c r="D111" s="109"/>
      <c r="E111" s="218"/>
      <c r="F111" s="51"/>
      <c r="G111" s="50"/>
      <c r="H111" s="353"/>
      <c r="I111" s="354"/>
      <c r="J111" s="355"/>
      <c r="K111" s="120"/>
      <c r="L111" s="120"/>
      <c r="M111" s="120"/>
      <c r="N111" s="120"/>
      <c r="O111" s="120"/>
      <c r="P111" s="120"/>
      <c r="Q111" s="120"/>
    </row>
    <row r="112" spans="1:17" ht="24.95" customHeight="1" x14ac:dyDescent="0.2">
      <c r="A112" s="16">
        <v>105</v>
      </c>
      <c r="B112" s="231"/>
      <c r="C112" s="223"/>
      <c r="D112" s="109"/>
      <c r="E112" s="218"/>
      <c r="F112" s="51"/>
      <c r="G112" s="50"/>
      <c r="H112" s="353"/>
      <c r="I112" s="354"/>
      <c r="J112" s="355"/>
      <c r="K112" s="120"/>
      <c r="L112" s="120"/>
      <c r="M112" s="120"/>
      <c r="N112" s="120"/>
      <c r="O112" s="120"/>
      <c r="P112" s="120"/>
      <c r="Q112" s="120"/>
    </row>
    <row r="113" spans="1:17" ht="24.95" customHeight="1" x14ac:dyDescent="0.2">
      <c r="A113" s="16">
        <v>106</v>
      </c>
      <c r="B113" s="231"/>
      <c r="C113" s="223"/>
      <c r="D113" s="109"/>
      <c r="E113" s="218"/>
      <c r="F113" s="51"/>
      <c r="G113" s="50"/>
      <c r="H113" s="353"/>
      <c r="I113" s="354"/>
      <c r="J113" s="355"/>
      <c r="K113" s="120"/>
      <c r="L113" s="120"/>
      <c r="M113" s="120"/>
      <c r="N113" s="120"/>
      <c r="O113" s="120"/>
      <c r="P113" s="120"/>
      <c r="Q113" s="120"/>
    </row>
    <row r="114" spans="1:17" ht="24.95" customHeight="1" x14ac:dyDescent="0.2">
      <c r="A114" s="16">
        <v>107</v>
      </c>
      <c r="B114" s="231"/>
      <c r="C114" s="223"/>
      <c r="D114" s="109"/>
      <c r="E114" s="218"/>
      <c r="F114" s="51"/>
      <c r="G114" s="50"/>
      <c r="H114" s="353"/>
      <c r="I114" s="354"/>
      <c r="J114" s="355"/>
      <c r="K114" s="120"/>
      <c r="L114" s="120"/>
      <c r="M114" s="120"/>
      <c r="N114" s="120"/>
      <c r="O114" s="120"/>
      <c r="P114" s="120"/>
      <c r="Q114" s="120"/>
    </row>
    <row r="115" spans="1:17" ht="24.95" customHeight="1" x14ac:dyDescent="0.2">
      <c r="A115" s="16">
        <v>108</v>
      </c>
      <c r="B115" s="231"/>
      <c r="C115" s="223"/>
      <c r="D115" s="109"/>
      <c r="E115" s="218"/>
      <c r="F115" s="51"/>
      <c r="G115" s="50"/>
      <c r="H115" s="353"/>
      <c r="I115" s="354"/>
      <c r="J115" s="355"/>
      <c r="K115" s="120"/>
      <c r="L115" s="120"/>
      <c r="M115" s="120"/>
      <c r="N115" s="120"/>
      <c r="O115" s="120"/>
      <c r="P115" s="120"/>
      <c r="Q115" s="120"/>
    </row>
    <row r="116" spans="1:17" ht="24.95" customHeight="1" x14ac:dyDescent="0.2">
      <c r="A116" s="16">
        <v>109</v>
      </c>
      <c r="B116" s="231"/>
      <c r="C116" s="223"/>
      <c r="D116" s="109"/>
      <c r="E116" s="218"/>
      <c r="F116" s="51"/>
      <c r="G116" s="50"/>
      <c r="H116" s="353"/>
      <c r="I116" s="354"/>
      <c r="J116" s="355"/>
      <c r="K116" s="120"/>
      <c r="L116" s="120"/>
      <c r="M116" s="120"/>
      <c r="N116" s="120"/>
      <c r="O116" s="120"/>
      <c r="P116" s="120"/>
      <c r="Q116" s="120"/>
    </row>
    <row r="117" spans="1:17" ht="24.95" customHeight="1" x14ac:dyDescent="0.2">
      <c r="A117" s="16">
        <v>110</v>
      </c>
      <c r="B117" s="231"/>
      <c r="C117" s="223"/>
      <c r="D117" s="109"/>
      <c r="E117" s="218"/>
      <c r="F117" s="51"/>
      <c r="G117" s="50"/>
      <c r="H117" s="353"/>
      <c r="I117" s="354"/>
      <c r="J117" s="355"/>
      <c r="K117" s="120"/>
      <c r="L117" s="120"/>
      <c r="M117" s="120"/>
      <c r="N117" s="120"/>
      <c r="O117" s="120"/>
      <c r="P117" s="120"/>
      <c r="Q117" s="120"/>
    </row>
    <row r="118" spans="1:17" ht="24.95" customHeight="1" x14ac:dyDescent="0.2">
      <c r="A118" s="16">
        <v>111</v>
      </c>
      <c r="B118" s="231"/>
      <c r="C118" s="223"/>
      <c r="D118" s="109"/>
      <c r="E118" s="218"/>
      <c r="F118" s="51"/>
      <c r="G118" s="50"/>
      <c r="H118" s="353"/>
      <c r="I118" s="354"/>
      <c r="J118" s="355"/>
      <c r="K118" s="120"/>
      <c r="L118" s="120"/>
      <c r="M118" s="120"/>
      <c r="N118" s="120"/>
      <c r="O118" s="120"/>
      <c r="P118" s="120"/>
      <c r="Q118" s="120"/>
    </row>
    <row r="119" spans="1:17" ht="24.95" customHeight="1" x14ac:dyDescent="0.2">
      <c r="A119" s="16">
        <v>112</v>
      </c>
      <c r="B119" s="231"/>
      <c r="C119" s="223"/>
      <c r="D119" s="109"/>
      <c r="E119" s="218"/>
      <c r="F119" s="51"/>
      <c r="G119" s="50"/>
      <c r="H119" s="353"/>
      <c r="I119" s="354"/>
      <c r="J119" s="355"/>
      <c r="K119" s="120"/>
      <c r="L119" s="120"/>
      <c r="M119" s="120"/>
      <c r="N119" s="120"/>
      <c r="O119" s="120"/>
      <c r="P119" s="120"/>
      <c r="Q119" s="120"/>
    </row>
    <row r="120" spans="1:17" ht="24.95" customHeight="1" x14ac:dyDescent="0.2">
      <c r="A120" s="16">
        <v>113</v>
      </c>
      <c r="B120" s="231"/>
      <c r="C120" s="223"/>
      <c r="D120" s="109"/>
      <c r="E120" s="218"/>
      <c r="F120" s="51"/>
      <c r="G120" s="50"/>
      <c r="H120" s="353"/>
      <c r="I120" s="354"/>
      <c r="J120" s="355"/>
      <c r="K120" s="120"/>
      <c r="L120" s="120"/>
      <c r="M120" s="120"/>
      <c r="N120" s="120"/>
      <c r="O120" s="120"/>
      <c r="P120" s="120"/>
      <c r="Q120" s="120"/>
    </row>
    <row r="121" spans="1:17" ht="24.95" customHeight="1" x14ac:dyDescent="0.2">
      <c r="A121" s="16">
        <v>114</v>
      </c>
      <c r="B121" s="231"/>
      <c r="C121" s="223"/>
      <c r="D121" s="109"/>
      <c r="E121" s="218"/>
      <c r="F121" s="51"/>
      <c r="G121" s="50"/>
      <c r="H121" s="353"/>
      <c r="I121" s="354"/>
      <c r="J121" s="355"/>
      <c r="K121" s="120"/>
      <c r="L121" s="120"/>
      <c r="M121" s="120"/>
      <c r="N121" s="120"/>
      <c r="O121" s="120"/>
      <c r="P121" s="120"/>
      <c r="Q121" s="120"/>
    </row>
    <row r="122" spans="1:17" ht="24.95" customHeight="1" x14ac:dyDescent="0.2">
      <c r="A122" s="16">
        <v>115</v>
      </c>
      <c r="B122" s="231"/>
      <c r="C122" s="223"/>
      <c r="D122" s="109"/>
      <c r="E122" s="218"/>
      <c r="F122" s="51"/>
      <c r="G122" s="50"/>
      <c r="H122" s="353"/>
      <c r="I122" s="354"/>
      <c r="J122" s="355"/>
      <c r="K122" s="120"/>
      <c r="L122" s="120"/>
      <c r="M122" s="120"/>
      <c r="N122" s="120"/>
      <c r="O122" s="120"/>
      <c r="P122" s="120"/>
      <c r="Q122" s="120"/>
    </row>
    <row r="123" spans="1:17" ht="24.95" customHeight="1" x14ac:dyDescent="0.2">
      <c r="A123" s="16">
        <v>116</v>
      </c>
      <c r="B123" s="231"/>
      <c r="C123" s="223"/>
      <c r="D123" s="109"/>
      <c r="E123" s="218"/>
      <c r="F123" s="51"/>
      <c r="G123" s="50"/>
      <c r="H123" s="353"/>
      <c r="I123" s="354"/>
      <c r="J123" s="355"/>
      <c r="K123" s="120"/>
      <c r="L123" s="120"/>
      <c r="M123" s="120"/>
      <c r="N123" s="120"/>
      <c r="O123" s="120"/>
      <c r="P123" s="120"/>
      <c r="Q123" s="120"/>
    </row>
    <row r="124" spans="1:17" ht="24.95" customHeight="1" x14ac:dyDescent="0.2">
      <c r="A124" s="16">
        <v>117</v>
      </c>
      <c r="B124" s="231"/>
      <c r="C124" s="223"/>
      <c r="D124" s="109"/>
      <c r="E124" s="218"/>
      <c r="F124" s="51"/>
      <c r="G124" s="50"/>
      <c r="H124" s="353"/>
      <c r="I124" s="354"/>
      <c r="J124" s="355"/>
      <c r="K124" s="120"/>
      <c r="L124" s="120"/>
      <c r="M124" s="120"/>
      <c r="N124" s="120"/>
      <c r="O124" s="120"/>
      <c r="P124" s="120"/>
      <c r="Q124" s="120"/>
    </row>
    <row r="125" spans="1:17" ht="24.95" customHeight="1" x14ac:dyDescent="0.2">
      <c r="A125" s="16">
        <v>118</v>
      </c>
      <c r="B125" s="231"/>
      <c r="C125" s="223"/>
      <c r="D125" s="109"/>
      <c r="E125" s="218"/>
      <c r="F125" s="51"/>
      <c r="G125" s="50"/>
      <c r="H125" s="353"/>
      <c r="I125" s="354"/>
      <c r="J125" s="355"/>
      <c r="K125" s="120"/>
      <c r="L125" s="120"/>
      <c r="M125" s="120"/>
      <c r="N125" s="120"/>
      <c r="O125" s="120"/>
      <c r="P125" s="120"/>
      <c r="Q125" s="120"/>
    </row>
    <row r="126" spans="1:17" ht="24.95" customHeight="1" x14ac:dyDescent="0.2">
      <c r="A126" s="16">
        <v>119</v>
      </c>
      <c r="B126" s="231"/>
      <c r="C126" s="223"/>
      <c r="D126" s="109"/>
      <c r="E126" s="218"/>
      <c r="F126" s="51"/>
      <c r="G126" s="50"/>
      <c r="H126" s="353"/>
      <c r="I126" s="354"/>
      <c r="J126" s="355"/>
      <c r="K126" s="120"/>
      <c r="L126" s="120"/>
      <c r="M126" s="120"/>
      <c r="N126" s="120"/>
      <c r="O126" s="120"/>
      <c r="P126" s="120"/>
      <c r="Q126" s="120"/>
    </row>
    <row r="127" spans="1:17" ht="24.95" customHeight="1" x14ac:dyDescent="0.2">
      <c r="A127" s="16">
        <v>120</v>
      </c>
      <c r="B127" s="231"/>
      <c r="C127" s="223"/>
      <c r="D127" s="109"/>
      <c r="E127" s="218"/>
      <c r="F127" s="51"/>
      <c r="G127" s="50"/>
      <c r="H127" s="353"/>
      <c r="I127" s="354"/>
      <c r="J127" s="355"/>
      <c r="K127" s="120"/>
      <c r="L127" s="120"/>
      <c r="M127" s="120"/>
      <c r="N127" s="120"/>
      <c r="O127" s="120"/>
      <c r="P127" s="120"/>
      <c r="Q127" s="120"/>
    </row>
    <row r="128" spans="1:17" ht="24.95" customHeight="1" x14ac:dyDescent="0.2">
      <c r="A128" s="16">
        <v>121</v>
      </c>
      <c r="B128" s="231"/>
      <c r="C128" s="223"/>
      <c r="D128" s="109"/>
      <c r="E128" s="218"/>
      <c r="F128" s="51"/>
      <c r="G128" s="50"/>
      <c r="H128" s="353"/>
      <c r="I128" s="354"/>
      <c r="J128" s="355"/>
      <c r="K128" s="120"/>
      <c r="L128" s="120"/>
      <c r="M128" s="120"/>
      <c r="N128" s="120"/>
      <c r="O128" s="120"/>
      <c r="P128" s="120"/>
      <c r="Q128" s="120"/>
    </row>
    <row r="129" spans="1:17" ht="24.95" customHeight="1" x14ac:dyDescent="0.2">
      <c r="A129" s="16">
        <v>122</v>
      </c>
      <c r="B129" s="231"/>
      <c r="C129" s="223"/>
      <c r="D129" s="109"/>
      <c r="E129" s="218"/>
      <c r="F129" s="51"/>
      <c r="G129" s="50"/>
      <c r="H129" s="353"/>
      <c r="I129" s="354"/>
      <c r="J129" s="355"/>
      <c r="K129" s="120"/>
      <c r="L129" s="120"/>
      <c r="M129" s="120"/>
      <c r="N129" s="120"/>
      <c r="O129" s="120"/>
      <c r="P129" s="120"/>
      <c r="Q129" s="120"/>
    </row>
    <row r="130" spans="1:17" ht="24.95" customHeight="1" x14ac:dyDescent="0.2">
      <c r="A130" s="16">
        <v>123</v>
      </c>
      <c r="B130" s="231"/>
      <c r="C130" s="223"/>
      <c r="D130" s="109"/>
      <c r="E130" s="218"/>
      <c r="F130" s="51"/>
      <c r="G130" s="50"/>
      <c r="H130" s="353"/>
      <c r="I130" s="354"/>
      <c r="J130" s="355"/>
      <c r="K130" s="120"/>
      <c r="L130" s="120"/>
      <c r="M130" s="120"/>
      <c r="N130" s="120"/>
      <c r="O130" s="120"/>
      <c r="P130" s="120"/>
      <c r="Q130" s="120"/>
    </row>
    <row r="131" spans="1:17" ht="24.95" customHeight="1" x14ac:dyDescent="0.2">
      <c r="A131" s="16">
        <v>124</v>
      </c>
      <c r="B131" s="231"/>
      <c r="C131" s="223"/>
      <c r="D131" s="109"/>
      <c r="E131" s="218"/>
      <c r="F131" s="51"/>
      <c r="G131" s="50"/>
      <c r="H131" s="353"/>
      <c r="I131" s="354"/>
      <c r="J131" s="355"/>
      <c r="K131" s="120"/>
      <c r="L131" s="120"/>
      <c r="M131" s="120"/>
      <c r="N131" s="120"/>
      <c r="O131" s="120"/>
      <c r="P131" s="120"/>
      <c r="Q131" s="120"/>
    </row>
    <row r="132" spans="1:17" ht="24.95" customHeight="1" x14ac:dyDescent="0.2">
      <c r="A132" s="16">
        <v>125</v>
      </c>
      <c r="B132" s="231"/>
      <c r="C132" s="223"/>
      <c r="D132" s="109"/>
      <c r="E132" s="218"/>
      <c r="F132" s="51"/>
      <c r="G132" s="50"/>
      <c r="H132" s="353"/>
      <c r="I132" s="354"/>
      <c r="J132" s="355"/>
      <c r="K132" s="120"/>
      <c r="L132" s="120"/>
      <c r="M132" s="120"/>
      <c r="N132" s="120"/>
      <c r="O132" s="120"/>
      <c r="P132" s="120"/>
      <c r="Q132" s="120"/>
    </row>
    <row r="133" spans="1:17" ht="24.95" customHeight="1" x14ac:dyDescent="0.2">
      <c r="A133" s="16">
        <v>126</v>
      </c>
      <c r="B133" s="231"/>
      <c r="C133" s="223"/>
      <c r="D133" s="109"/>
      <c r="E133" s="218"/>
      <c r="F133" s="51"/>
      <c r="G133" s="50"/>
      <c r="H133" s="353"/>
      <c r="I133" s="354"/>
      <c r="J133" s="355"/>
      <c r="K133" s="120"/>
      <c r="L133" s="120"/>
      <c r="M133" s="120"/>
      <c r="N133" s="120"/>
      <c r="O133" s="120"/>
      <c r="P133" s="120"/>
      <c r="Q133" s="120"/>
    </row>
    <row r="134" spans="1:17" ht="24.95" customHeight="1" x14ac:dyDescent="0.2">
      <c r="A134" s="16">
        <v>127</v>
      </c>
      <c r="B134" s="231"/>
      <c r="C134" s="223"/>
      <c r="D134" s="109"/>
      <c r="E134" s="218"/>
      <c r="F134" s="51"/>
      <c r="G134" s="50"/>
      <c r="H134" s="353"/>
      <c r="I134" s="354"/>
      <c r="J134" s="355"/>
      <c r="K134" s="120"/>
      <c r="L134" s="120"/>
      <c r="M134" s="120"/>
      <c r="N134" s="120"/>
      <c r="O134" s="120"/>
      <c r="P134" s="120"/>
      <c r="Q134" s="120"/>
    </row>
    <row r="135" spans="1:17" ht="24.95" customHeight="1" x14ac:dyDescent="0.2">
      <c r="A135" s="16">
        <v>128</v>
      </c>
      <c r="B135" s="231"/>
      <c r="C135" s="223"/>
      <c r="D135" s="109"/>
      <c r="E135" s="218"/>
      <c r="F135" s="51"/>
      <c r="G135" s="50"/>
      <c r="H135" s="353"/>
      <c r="I135" s="354"/>
      <c r="J135" s="355"/>
      <c r="K135" s="120"/>
      <c r="L135" s="120"/>
      <c r="M135" s="120"/>
      <c r="N135" s="120"/>
      <c r="O135" s="120"/>
      <c r="P135" s="120"/>
      <c r="Q135" s="120"/>
    </row>
    <row r="136" spans="1:17" ht="24.95" customHeight="1" x14ac:dyDescent="0.2">
      <c r="A136" s="16">
        <v>129</v>
      </c>
      <c r="B136" s="231"/>
      <c r="C136" s="223"/>
      <c r="D136" s="109"/>
      <c r="E136" s="218"/>
      <c r="F136" s="51"/>
      <c r="G136" s="50"/>
      <c r="H136" s="353"/>
      <c r="I136" s="354"/>
      <c r="J136" s="355"/>
      <c r="K136" s="120"/>
      <c r="L136" s="120"/>
      <c r="M136" s="120"/>
      <c r="N136" s="120"/>
      <c r="O136" s="120"/>
      <c r="P136" s="120"/>
      <c r="Q136" s="120"/>
    </row>
    <row r="137" spans="1:17" ht="24.95" customHeight="1" x14ac:dyDescent="0.2">
      <c r="A137" s="16">
        <v>130</v>
      </c>
      <c r="B137" s="231"/>
      <c r="C137" s="223"/>
      <c r="D137" s="109"/>
      <c r="E137" s="218"/>
      <c r="F137" s="51"/>
      <c r="G137" s="50"/>
      <c r="H137" s="353"/>
      <c r="I137" s="354"/>
      <c r="J137" s="355"/>
      <c r="K137" s="120"/>
      <c r="L137" s="120"/>
      <c r="M137" s="120"/>
      <c r="N137" s="120"/>
      <c r="O137" s="120"/>
      <c r="P137" s="120"/>
      <c r="Q137" s="120"/>
    </row>
    <row r="138" spans="1:17" ht="24.95" customHeight="1" x14ac:dyDescent="0.2">
      <c r="A138" s="16">
        <v>131</v>
      </c>
      <c r="B138" s="231"/>
      <c r="C138" s="223"/>
      <c r="D138" s="109"/>
      <c r="E138" s="218"/>
      <c r="F138" s="51"/>
      <c r="G138" s="50"/>
      <c r="H138" s="353"/>
      <c r="I138" s="354"/>
      <c r="J138" s="355"/>
      <c r="K138" s="120"/>
      <c r="L138" s="120"/>
      <c r="M138" s="120"/>
      <c r="N138" s="120"/>
      <c r="O138" s="120"/>
      <c r="P138" s="120"/>
      <c r="Q138" s="120"/>
    </row>
    <row r="139" spans="1:17" ht="24.95" customHeight="1" x14ac:dyDescent="0.2">
      <c r="A139" s="16">
        <v>132</v>
      </c>
      <c r="B139" s="231"/>
      <c r="C139" s="223"/>
      <c r="D139" s="109"/>
      <c r="E139" s="218"/>
      <c r="F139" s="51"/>
      <c r="G139" s="50"/>
      <c r="H139" s="353"/>
      <c r="I139" s="354"/>
      <c r="J139" s="355"/>
      <c r="K139" s="120"/>
      <c r="L139" s="120"/>
      <c r="M139" s="120"/>
      <c r="N139" s="120"/>
      <c r="O139" s="120"/>
      <c r="P139" s="120"/>
      <c r="Q139" s="120"/>
    </row>
    <row r="140" spans="1:17" ht="24.95" customHeight="1" x14ac:dyDescent="0.2">
      <c r="A140" s="16">
        <v>133</v>
      </c>
      <c r="B140" s="231"/>
      <c r="C140" s="223"/>
      <c r="D140" s="109"/>
      <c r="E140" s="218"/>
      <c r="F140" s="51"/>
      <c r="G140" s="50"/>
      <c r="H140" s="353"/>
      <c r="I140" s="354"/>
      <c r="J140" s="355"/>
      <c r="K140" s="120"/>
      <c r="L140" s="120"/>
      <c r="M140" s="120"/>
      <c r="N140" s="120"/>
      <c r="O140" s="120"/>
      <c r="P140" s="120"/>
      <c r="Q140" s="120"/>
    </row>
    <row r="141" spans="1:17" ht="24.95" customHeight="1" x14ac:dyDescent="0.2">
      <c r="A141" s="16">
        <v>134</v>
      </c>
      <c r="B141" s="231"/>
      <c r="C141" s="223"/>
      <c r="D141" s="109"/>
      <c r="E141" s="218"/>
      <c r="F141" s="51"/>
      <c r="G141" s="50"/>
      <c r="H141" s="353"/>
      <c r="I141" s="354"/>
      <c r="J141" s="355"/>
      <c r="K141" s="120"/>
      <c r="L141" s="120"/>
      <c r="M141" s="120"/>
      <c r="N141" s="120"/>
      <c r="O141" s="120"/>
      <c r="P141" s="120"/>
      <c r="Q141" s="120"/>
    </row>
    <row r="142" spans="1:17" ht="24.95" customHeight="1" x14ac:dyDescent="0.2">
      <c r="A142" s="16">
        <v>135</v>
      </c>
      <c r="B142" s="231"/>
      <c r="C142" s="223"/>
      <c r="D142" s="109"/>
      <c r="E142" s="218"/>
      <c r="F142" s="51"/>
      <c r="G142" s="50"/>
      <c r="H142" s="353"/>
      <c r="I142" s="354"/>
      <c r="J142" s="355"/>
      <c r="K142" s="120"/>
      <c r="L142" s="120"/>
      <c r="M142" s="120"/>
      <c r="N142" s="120"/>
      <c r="O142" s="120"/>
      <c r="P142" s="120"/>
      <c r="Q142" s="120"/>
    </row>
    <row r="143" spans="1:17" ht="24.95" customHeight="1" x14ac:dyDescent="0.2">
      <c r="A143" s="16">
        <v>136</v>
      </c>
      <c r="B143" s="231"/>
      <c r="C143" s="223"/>
      <c r="D143" s="109"/>
      <c r="E143" s="218"/>
      <c r="F143" s="51"/>
      <c r="G143" s="50"/>
      <c r="H143" s="353"/>
      <c r="I143" s="354"/>
      <c r="J143" s="355"/>
      <c r="K143" s="120"/>
      <c r="L143" s="120"/>
      <c r="M143" s="120"/>
      <c r="N143" s="120"/>
      <c r="O143" s="120"/>
      <c r="P143" s="120"/>
      <c r="Q143" s="120"/>
    </row>
    <row r="144" spans="1:17" ht="24.95" customHeight="1" x14ac:dyDescent="0.2">
      <c r="A144" s="16">
        <v>137</v>
      </c>
      <c r="B144" s="231"/>
      <c r="C144" s="223"/>
      <c r="D144" s="109"/>
      <c r="E144" s="218"/>
      <c r="F144" s="51"/>
      <c r="G144" s="50"/>
      <c r="H144" s="353"/>
      <c r="I144" s="354"/>
      <c r="J144" s="355"/>
      <c r="K144" s="120"/>
      <c r="L144" s="120"/>
      <c r="M144" s="120"/>
      <c r="N144" s="120"/>
      <c r="O144" s="120"/>
      <c r="P144" s="120"/>
      <c r="Q144" s="120"/>
    </row>
    <row r="145" spans="1:17" ht="24.95" customHeight="1" x14ac:dyDescent="0.2">
      <c r="A145" s="16">
        <v>138</v>
      </c>
      <c r="B145" s="231"/>
      <c r="C145" s="223"/>
      <c r="D145" s="109"/>
      <c r="E145" s="218"/>
      <c r="F145" s="51"/>
      <c r="G145" s="50"/>
      <c r="H145" s="353"/>
      <c r="I145" s="354"/>
      <c r="J145" s="355"/>
      <c r="K145" s="120"/>
      <c r="L145" s="120"/>
      <c r="M145" s="120"/>
      <c r="N145" s="120"/>
      <c r="O145" s="120"/>
      <c r="P145" s="120"/>
      <c r="Q145" s="120"/>
    </row>
    <row r="146" spans="1:17" ht="24.95" customHeight="1" x14ac:dyDescent="0.2">
      <c r="A146" s="16">
        <v>139</v>
      </c>
      <c r="B146" s="231"/>
      <c r="C146" s="223"/>
      <c r="D146" s="109"/>
      <c r="E146" s="218"/>
      <c r="F146" s="51"/>
      <c r="G146" s="50"/>
      <c r="H146" s="353"/>
      <c r="I146" s="354"/>
      <c r="J146" s="355"/>
      <c r="K146" s="120"/>
      <c r="L146" s="120"/>
      <c r="M146" s="120"/>
      <c r="N146" s="120"/>
      <c r="O146" s="120"/>
      <c r="P146" s="120"/>
      <c r="Q146" s="120"/>
    </row>
    <row r="147" spans="1:17" ht="24.95" customHeight="1" x14ac:dyDescent="0.2">
      <c r="A147" s="16">
        <v>140</v>
      </c>
      <c r="B147" s="231"/>
      <c r="C147" s="223"/>
      <c r="D147" s="109"/>
      <c r="E147" s="218"/>
      <c r="F147" s="51"/>
      <c r="G147" s="50"/>
      <c r="H147" s="353"/>
      <c r="I147" s="354"/>
      <c r="J147" s="355"/>
      <c r="K147" s="120"/>
      <c r="L147" s="120"/>
      <c r="M147" s="120"/>
      <c r="N147" s="120"/>
      <c r="O147" s="120"/>
      <c r="P147" s="120"/>
      <c r="Q147" s="120"/>
    </row>
    <row r="148" spans="1:17" ht="24.95" customHeight="1" x14ac:dyDescent="0.2">
      <c r="A148" s="16">
        <v>141</v>
      </c>
      <c r="B148" s="231"/>
      <c r="C148" s="223"/>
      <c r="D148" s="109"/>
      <c r="E148" s="218"/>
      <c r="F148" s="51"/>
      <c r="G148" s="50"/>
      <c r="H148" s="353"/>
      <c r="I148" s="354"/>
      <c r="J148" s="355"/>
      <c r="K148" s="120"/>
      <c r="L148" s="120"/>
      <c r="M148" s="120"/>
      <c r="N148" s="120"/>
      <c r="O148" s="120"/>
      <c r="P148" s="120"/>
      <c r="Q148" s="120"/>
    </row>
    <row r="149" spans="1:17" ht="24.95" customHeight="1" x14ac:dyDescent="0.2">
      <c r="A149" s="16">
        <v>142</v>
      </c>
      <c r="B149" s="231"/>
      <c r="C149" s="223"/>
      <c r="D149" s="109"/>
      <c r="E149" s="218"/>
      <c r="F149" s="51"/>
      <c r="G149" s="50"/>
      <c r="H149" s="353"/>
      <c r="I149" s="354"/>
      <c r="J149" s="355"/>
      <c r="K149" s="120"/>
      <c r="L149" s="120"/>
      <c r="M149" s="120"/>
      <c r="N149" s="120"/>
      <c r="O149" s="120"/>
      <c r="P149" s="120"/>
      <c r="Q149" s="120"/>
    </row>
    <row r="150" spans="1:17" ht="24.95" customHeight="1" x14ac:dyDescent="0.2">
      <c r="A150" s="16">
        <v>143</v>
      </c>
      <c r="B150" s="231"/>
      <c r="C150" s="223"/>
      <c r="D150" s="109"/>
      <c r="E150" s="218"/>
      <c r="F150" s="51"/>
      <c r="G150" s="50"/>
      <c r="H150" s="353"/>
      <c r="I150" s="354"/>
      <c r="J150" s="355"/>
      <c r="K150" s="120"/>
      <c r="L150" s="120"/>
      <c r="M150" s="120"/>
      <c r="N150" s="120"/>
      <c r="O150" s="120"/>
      <c r="P150" s="120"/>
      <c r="Q150" s="120"/>
    </row>
    <row r="151" spans="1:17" ht="24.95" customHeight="1" x14ac:dyDescent="0.2">
      <c r="A151" s="16">
        <v>144</v>
      </c>
      <c r="B151" s="231"/>
      <c r="C151" s="223"/>
      <c r="D151" s="109"/>
      <c r="E151" s="218"/>
      <c r="F151" s="51"/>
      <c r="G151" s="50"/>
      <c r="H151" s="353"/>
      <c r="I151" s="354"/>
      <c r="J151" s="355"/>
      <c r="K151" s="120"/>
      <c r="L151" s="120"/>
      <c r="M151" s="120"/>
      <c r="N151" s="120"/>
      <c r="O151" s="120"/>
      <c r="P151" s="120"/>
      <c r="Q151" s="120"/>
    </row>
    <row r="152" spans="1:17" ht="24.95" customHeight="1" x14ac:dyDescent="0.2">
      <c r="A152" s="16">
        <v>145</v>
      </c>
      <c r="B152" s="231"/>
      <c r="C152" s="223"/>
      <c r="D152" s="109"/>
      <c r="E152" s="218"/>
      <c r="F152" s="51"/>
      <c r="G152" s="50"/>
      <c r="H152" s="353"/>
      <c r="I152" s="354"/>
      <c r="J152" s="355"/>
      <c r="K152" s="120"/>
      <c r="L152" s="120"/>
      <c r="M152" s="120"/>
      <c r="N152" s="120"/>
      <c r="O152" s="120"/>
      <c r="P152" s="120"/>
      <c r="Q152" s="120"/>
    </row>
    <row r="153" spans="1:17" ht="24.95" customHeight="1" x14ac:dyDescent="0.2">
      <c r="A153" s="16">
        <v>146</v>
      </c>
      <c r="B153" s="231"/>
      <c r="C153" s="223"/>
      <c r="D153" s="109"/>
      <c r="E153" s="218"/>
      <c r="F153" s="51"/>
      <c r="G153" s="50"/>
      <c r="H153" s="353"/>
      <c r="I153" s="354"/>
      <c r="J153" s="355"/>
      <c r="K153" s="120"/>
      <c r="L153" s="120"/>
      <c r="M153" s="120"/>
      <c r="N153" s="120"/>
      <c r="O153" s="120"/>
      <c r="P153" s="120"/>
      <c r="Q153" s="120"/>
    </row>
    <row r="154" spans="1:17" ht="24.95" customHeight="1" x14ac:dyDescent="0.2">
      <c r="A154" s="16">
        <v>147</v>
      </c>
      <c r="B154" s="231"/>
      <c r="C154" s="223"/>
      <c r="D154" s="109"/>
      <c r="E154" s="218"/>
      <c r="F154" s="51"/>
      <c r="G154" s="50"/>
      <c r="H154" s="353"/>
      <c r="I154" s="354"/>
      <c r="J154" s="355"/>
      <c r="K154" s="120"/>
      <c r="L154" s="120"/>
      <c r="M154" s="120"/>
      <c r="N154" s="120"/>
      <c r="O154" s="120"/>
      <c r="P154" s="120"/>
      <c r="Q154" s="120"/>
    </row>
    <row r="155" spans="1:17" ht="24.95" customHeight="1" x14ac:dyDescent="0.2">
      <c r="A155" s="16">
        <v>148</v>
      </c>
      <c r="B155" s="231"/>
      <c r="C155" s="223"/>
      <c r="D155" s="109"/>
      <c r="E155" s="218"/>
      <c r="F155" s="51"/>
      <c r="G155" s="50"/>
      <c r="H155" s="353"/>
      <c r="I155" s="354"/>
      <c r="J155" s="355"/>
      <c r="K155" s="120"/>
      <c r="L155" s="120"/>
      <c r="M155" s="120"/>
      <c r="N155" s="120"/>
      <c r="O155" s="120"/>
      <c r="P155" s="120"/>
      <c r="Q155" s="120"/>
    </row>
    <row r="156" spans="1:17" ht="24.95" customHeight="1" x14ac:dyDescent="0.2">
      <c r="A156" s="16">
        <v>149</v>
      </c>
      <c r="B156" s="231"/>
      <c r="C156" s="223"/>
      <c r="D156" s="109"/>
      <c r="E156" s="218"/>
      <c r="F156" s="51"/>
      <c r="G156" s="50"/>
      <c r="H156" s="353"/>
      <c r="I156" s="354"/>
      <c r="J156" s="355"/>
      <c r="K156" s="120"/>
      <c r="L156" s="120"/>
      <c r="M156" s="120"/>
      <c r="N156" s="120"/>
      <c r="O156" s="120"/>
      <c r="P156" s="120"/>
      <c r="Q156" s="120"/>
    </row>
    <row r="157" spans="1:17" ht="24.95" customHeight="1" x14ac:dyDescent="0.2">
      <c r="A157" s="16">
        <v>150</v>
      </c>
      <c r="B157" s="231"/>
      <c r="C157" s="223"/>
      <c r="D157" s="109"/>
      <c r="E157" s="218"/>
      <c r="F157" s="51"/>
      <c r="G157" s="50"/>
      <c r="H157" s="353"/>
      <c r="I157" s="354"/>
      <c r="J157" s="355"/>
      <c r="K157" s="120"/>
      <c r="L157" s="120"/>
      <c r="M157" s="120"/>
      <c r="N157" s="120"/>
      <c r="O157" s="120"/>
      <c r="P157" s="120"/>
      <c r="Q157" s="120"/>
    </row>
    <row r="158" spans="1:17" ht="24.95" customHeight="1" x14ac:dyDescent="0.2">
      <c r="A158" s="16">
        <v>151</v>
      </c>
      <c r="B158" s="231"/>
      <c r="C158" s="223"/>
      <c r="D158" s="109"/>
      <c r="E158" s="218"/>
      <c r="F158" s="51"/>
      <c r="G158" s="50"/>
      <c r="H158" s="353"/>
      <c r="I158" s="354"/>
      <c r="J158" s="355"/>
      <c r="K158" s="120"/>
      <c r="L158" s="120"/>
      <c r="M158" s="120"/>
      <c r="N158" s="120"/>
      <c r="O158" s="120"/>
      <c r="P158" s="120"/>
      <c r="Q158" s="120"/>
    </row>
    <row r="159" spans="1:17" ht="24.95" customHeight="1" x14ac:dyDescent="0.2">
      <c r="A159" s="16">
        <v>152</v>
      </c>
      <c r="B159" s="231"/>
      <c r="C159" s="223"/>
      <c r="D159" s="109"/>
      <c r="E159" s="218"/>
      <c r="F159" s="51"/>
      <c r="G159" s="50"/>
      <c r="H159" s="353"/>
      <c r="I159" s="354"/>
      <c r="J159" s="355"/>
      <c r="K159" s="120"/>
      <c r="L159" s="120"/>
      <c r="M159" s="120"/>
      <c r="N159" s="120"/>
      <c r="O159" s="120"/>
      <c r="P159" s="120"/>
      <c r="Q159" s="120"/>
    </row>
    <row r="160" spans="1:17" ht="24.95" customHeight="1" x14ac:dyDescent="0.2">
      <c r="A160" s="16">
        <v>153</v>
      </c>
      <c r="B160" s="231"/>
      <c r="C160" s="223"/>
      <c r="D160" s="109"/>
      <c r="E160" s="218"/>
      <c r="F160" s="51"/>
      <c r="G160" s="50"/>
      <c r="H160" s="353"/>
      <c r="I160" s="354"/>
      <c r="J160" s="355"/>
      <c r="K160" s="120"/>
      <c r="L160" s="120"/>
      <c r="M160" s="120"/>
      <c r="N160" s="120"/>
      <c r="O160" s="120"/>
      <c r="P160" s="120"/>
      <c r="Q160" s="120"/>
    </row>
    <row r="161" spans="1:17" ht="24.95" customHeight="1" x14ac:dyDescent="0.2">
      <c r="A161" s="16">
        <v>154</v>
      </c>
      <c r="B161" s="231"/>
      <c r="C161" s="223"/>
      <c r="D161" s="109"/>
      <c r="E161" s="218"/>
      <c r="F161" s="51"/>
      <c r="G161" s="50"/>
      <c r="H161" s="353"/>
      <c r="I161" s="354"/>
      <c r="J161" s="355"/>
      <c r="K161" s="120"/>
      <c r="L161" s="120"/>
      <c r="M161" s="120"/>
      <c r="N161" s="120"/>
      <c r="O161" s="120"/>
      <c r="P161" s="120"/>
      <c r="Q161" s="120"/>
    </row>
    <row r="162" spans="1:17" ht="24.95" customHeight="1" x14ac:dyDescent="0.2">
      <c r="A162" s="16">
        <v>155</v>
      </c>
      <c r="B162" s="231"/>
      <c r="C162" s="223"/>
      <c r="D162" s="109"/>
      <c r="E162" s="218"/>
      <c r="F162" s="51"/>
      <c r="G162" s="50"/>
      <c r="H162" s="353"/>
      <c r="I162" s="354"/>
      <c r="J162" s="355"/>
      <c r="K162" s="120"/>
      <c r="L162" s="120"/>
      <c r="M162" s="120"/>
      <c r="N162" s="120"/>
      <c r="O162" s="120"/>
      <c r="P162" s="120"/>
      <c r="Q162" s="120"/>
    </row>
    <row r="163" spans="1:17" ht="24.95" customHeight="1" x14ac:dyDescent="0.2">
      <c r="A163" s="16">
        <v>156</v>
      </c>
      <c r="B163" s="231"/>
      <c r="C163" s="223"/>
      <c r="D163" s="109"/>
      <c r="E163" s="218"/>
      <c r="F163" s="51"/>
      <c r="G163" s="50"/>
      <c r="H163" s="353"/>
      <c r="I163" s="354"/>
      <c r="J163" s="355"/>
      <c r="K163" s="120"/>
      <c r="L163" s="120"/>
      <c r="M163" s="120"/>
      <c r="N163" s="120"/>
      <c r="O163" s="120"/>
      <c r="P163" s="120"/>
      <c r="Q163" s="120"/>
    </row>
    <row r="164" spans="1:17" ht="24.95" customHeight="1" x14ac:dyDescent="0.2">
      <c r="A164" s="16">
        <v>157</v>
      </c>
      <c r="B164" s="231"/>
      <c r="C164" s="223"/>
      <c r="D164" s="109"/>
      <c r="E164" s="218"/>
      <c r="F164" s="51"/>
      <c r="G164" s="50"/>
      <c r="H164" s="353"/>
      <c r="I164" s="354"/>
      <c r="J164" s="355"/>
      <c r="K164" s="120"/>
      <c r="L164" s="120"/>
      <c r="M164" s="120"/>
      <c r="N164" s="120"/>
      <c r="O164" s="120"/>
      <c r="P164" s="120"/>
      <c r="Q164" s="120"/>
    </row>
    <row r="165" spans="1:17" ht="24.95" customHeight="1" x14ac:dyDescent="0.2">
      <c r="A165" s="16">
        <v>158</v>
      </c>
      <c r="B165" s="231"/>
      <c r="C165" s="223"/>
      <c r="D165" s="109"/>
      <c r="E165" s="218"/>
      <c r="F165" s="51"/>
      <c r="G165" s="50"/>
      <c r="H165" s="353"/>
      <c r="I165" s="354"/>
      <c r="J165" s="355"/>
      <c r="K165" s="120"/>
      <c r="L165" s="120"/>
      <c r="M165" s="120"/>
      <c r="N165" s="120"/>
      <c r="O165" s="120"/>
      <c r="P165" s="120"/>
      <c r="Q165" s="120"/>
    </row>
    <row r="166" spans="1:17" ht="24.95" customHeight="1" x14ac:dyDescent="0.2">
      <c r="A166" s="16">
        <v>159</v>
      </c>
      <c r="B166" s="231"/>
      <c r="C166" s="223"/>
      <c r="D166" s="109"/>
      <c r="E166" s="218"/>
      <c r="F166" s="51"/>
      <c r="G166" s="50"/>
      <c r="H166" s="353"/>
      <c r="I166" s="354"/>
      <c r="J166" s="355"/>
      <c r="K166" s="120"/>
      <c r="L166" s="120"/>
      <c r="M166" s="120"/>
      <c r="N166" s="120"/>
      <c r="O166" s="120"/>
      <c r="P166" s="120"/>
      <c r="Q166" s="120"/>
    </row>
    <row r="167" spans="1:17" ht="24.95" customHeight="1" x14ac:dyDescent="0.2">
      <c r="A167" s="16">
        <v>160</v>
      </c>
      <c r="B167" s="231"/>
      <c r="C167" s="223"/>
      <c r="D167" s="109"/>
      <c r="E167" s="218"/>
      <c r="F167" s="51"/>
      <c r="G167" s="50"/>
      <c r="H167" s="353"/>
      <c r="I167" s="354"/>
      <c r="J167" s="355"/>
      <c r="K167" s="120"/>
      <c r="L167" s="120"/>
      <c r="M167" s="120"/>
      <c r="N167" s="120"/>
      <c r="O167" s="120"/>
      <c r="P167" s="120"/>
      <c r="Q167" s="120"/>
    </row>
    <row r="168" spans="1:17" ht="24.95" customHeight="1" x14ac:dyDescent="0.2">
      <c r="A168" s="16">
        <v>161</v>
      </c>
      <c r="B168" s="231"/>
      <c r="C168" s="223"/>
      <c r="D168" s="109"/>
      <c r="E168" s="218"/>
      <c r="F168" s="51"/>
      <c r="G168" s="50"/>
      <c r="H168" s="353"/>
      <c r="I168" s="354"/>
      <c r="J168" s="355"/>
      <c r="K168" s="120"/>
      <c r="L168" s="120"/>
      <c r="M168" s="120"/>
      <c r="N168" s="120"/>
      <c r="O168" s="120"/>
      <c r="P168" s="120"/>
      <c r="Q168" s="120"/>
    </row>
    <row r="169" spans="1:17" ht="24.95" customHeight="1" x14ac:dyDescent="0.2">
      <c r="A169" s="16">
        <v>162</v>
      </c>
      <c r="B169" s="231"/>
      <c r="C169" s="223"/>
      <c r="D169" s="109"/>
      <c r="E169" s="218"/>
      <c r="F169" s="51"/>
      <c r="G169" s="50"/>
      <c r="H169" s="353"/>
      <c r="I169" s="354"/>
      <c r="J169" s="355"/>
      <c r="K169" s="120"/>
      <c r="L169" s="120"/>
      <c r="M169" s="120"/>
      <c r="N169" s="120"/>
      <c r="O169" s="120"/>
      <c r="P169" s="120"/>
      <c r="Q169" s="120"/>
    </row>
    <row r="170" spans="1:17" ht="24.95" customHeight="1" x14ac:dyDescent="0.2">
      <c r="A170" s="16">
        <v>163</v>
      </c>
      <c r="B170" s="231"/>
      <c r="C170" s="223"/>
      <c r="D170" s="109"/>
      <c r="E170" s="218"/>
      <c r="F170" s="51"/>
      <c r="G170" s="50"/>
      <c r="H170" s="353"/>
      <c r="I170" s="354"/>
      <c r="J170" s="355"/>
      <c r="K170" s="120"/>
      <c r="L170" s="120"/>
      <c r="M170" s="120"/>
      <c r="N170" s="120"/>
      <c r="O170" s="120"/>
      <c r="P170" s="120"/>
      <c r="Q170" s="120"/>
    </row>
    <row r="171" spans="1:17" ht="24.95" customHeight="1" x14ac:dyDescent="0.2">
      <c r="A171" s="16">
        <v>164</v>
      </c>
      <c r="B171" s="231"/>
      <c r="C171" s="223"/>
      <c r="D171" s="109"/>
      <c r="E171" s="218"/>
      <c r="F171" s="51"/>
      <c r="G171" s="50"/>
      <c r="H171" s="353"/>
      <c r="I171" s="354"/>
      <c r="J171" s="355"/>
      <c r="K171" s="120"/>
      <c r="L171" s="120"/>
      <c r="M171" s="120"/>
      <c r="N171" s="120"/>
      <c r="O171" s="120"/>
      <c r="P171" s="120"/>
      <c r="Q171" s="120"/>
    </row>
    <row r="172" spans="1:17" ht="24.95" customHeight="1" x14ac:dyDescent="0.2">
      <c r="A172" s="16">
        <v>165</v>
      </c>
      <c r="B172" s="231"/>
      <c r="C172" s="223"/>
      <c r="D172" s="109"/>
      <c r="E172" s="218"/>
      <c r="F172" s="51"/>
      <c r="G172" s="50"/>
      <c r="H172" s="353"/>
      <c r="I172" s="354"/>
      <c r="J172" s="355"/>
      <c r="K172" s="120"/>
      <c r="L172" s="120"/>
      <c r="M172" s="120"/>
      <c r="N172" s="120"/>
      <c r="O172" s="120"/>
      <c r="P172" s="120"/>
      <c r="Q172" s="120"/>
    </row>
    <row r="173" spans="1:17" ht="24.95" customHeight="1" x14ac:dyDescent="0.2">
      <c r="A173" s="16">
        <v>166</v>
      </c>
      <c r="B173" s="231"/>
      <c r="C173" s="223"/>
      <c r="D173" s="109"/>
      <c r="E173" s="218"/>
      <c r="F173" s="51"/>
      <c r="G173" s="50"/>
      <c r="H173" s="353"/>
      <c r="I173" s="354"/>
      <c r="J173" s="355"/>
      <c r="K173" s="120"/>
      <c r="L173" s="120"/>
      <c r="M173" s="120"/>
      <c r="N173" s="120"/>
      <c r="O173" s="120"/>
      <c r="P173" s="120"/>
      <c r="Q173" s="120"/>
    </row>
    <row r="174" spans="1:17" ht="24.95" customHeight="1" x14ac:dyDescent="0.2">
      <c r="A174" s="16">
        <v>167</v>
      </c>
      <c r="B174" s="231"/>
      <c r="C174" s="223"/>
      <c r="D174" s="109"/>
      <c r="E174" s="218"/>
      <c r="F174" s="51"/>
      <c r="G174" s="50"/>
      <c r="H174" s="353"/>
      <c r="I174" s="354"/>
      <c r="J174" s="355"/>
      <c r="K174" s="120"/>
      <c r="L174" s="120"/>
      <c r="M174" s="120"/>
      <c r="N174" s="120"/>
      <c r="O174" s="120"/>
      <c r="P174" s="120"/>
      <c r="Q174" s="120"/>
    </row>
    <row r="175" spans="1:17" ht="24.95" customHeight="1" x14ac:dyDescent="0.2">
      <c r="A175" s="16">
        <v>168</v>
      </c>
      <c r="B175" s="231"/>
      <c r="C175" s="223"/>
      <c r="D175" s="109"/>
      <c r="E175" s="218"/>
      <c r="F175" s="51"/>
      <c r="G175" s="50"/>
      <c r="H175" s="353"/>
      <c r="I175" s="354"/>
      <c r="J175" s="355"/>
      <c r="K175" s="120"/>
      <c r="L175" s="120"/>
      <c r="M175" s="120"/>
      <c r="N175" s="120"/>
      <c r="O175" s="120"/>
      <c r="P175" s="120"/>
      <c r="Q175" s="120"/>
    </row>
    <row r="176" spans="1:17" ht="24.95" customHeight="1" x14ac:dyDescent="0.2">
      <c r="A176" s="16">
        <v>169</v>
      </c>
      <c r="B176" s="231"/>
      <c r="C176" s="223"/>
      <c r="D176" s="109"/>
      <c r="E176" s="218"/>
      <c r="F176" s="51"/>
      <c r="G176" s="50"/>
      <c r="H176" s="353"/>
      <c r="I176" s="354"/>
      <c r="J176" s="355"/>
      <c r="K176" s="120"/>
      <c r="L176" s="120"/>
      <c r="M176" s="120"/>
      <c r="N176" s="120"/>
      <c r="O176" s="120"/>
      <c r="P176" s="120"/>
      <c r="Q176" s="120"/>
    </row>
    <row r="177" spans="1:17" ht="24.95" customHeight="1" x14ac:dyDescent="0.2">
      <c r="A177" s="16">
        <v>170</v>
      </c>
      <c r="B177" s="231"/>
      <c r="C177" s="223"/>
      <c r="D177" s="109"/>
      <c r="E177" s="218"/>
      <c r="F177" s="51"/>
      <c r="G177" s="50"/>
      <c r="H177" s="353"/>
      <c r="I177" s="354"/>
      <c r="J177" s="355"/>
      <c r="K177" s="120"/>
      <c r="L177" s="120"/>
      <c r="M177" s="120"/>
      <c r="N177" s="120"/>
      <c r="O177" s="120"/>
      <c r="P177" s="120"/>
      <c r="Q177" s="120"/>
    </row>
    <row r="178" spans="1:17" ht="24.95" customHeight="1" x14ac:dyDescent="0.2">
      <c r="A178" s="16">
        <v>171</v>
      </c>
      <c r="B178" s="231"/>
      <c r="C178" s="223"/>
      <c r="D178" s="109"/>
      <c r="E178" s="218"/>
      <c r="F178" s="51"/>
      <c r="G178" s="50"/>
      <c r="H178" s="353"/>
      <c r="I178" s="354"/>
      <c r="J178" s="355"/>
      <c r="K178" s="120"/>
      <c r="L178" s="120"/>
      <c r="M178" s="120"/>
      <c r="N178" s="120"/>
      <c r="O178" s="120"/>
      <c r="P178" s="120"/>
      <c r="Q178" s="120"/>
    </row>
    <row r="179" spans="1:17" ht="24.95" customHeight="1" x14ac:dyDescent="0.2">
      <c r="A179" s="16">
        <v>172</v>
      </c>
      <c r="B179" s="231"/>
      <c r="C179" s="223"/>
      <c r="D179" s="109"/>
      <c r="E179" s="218"/>
      <c r="F179" s="51"/>
      <c r="G179" s="50"/>
      <c r="H179" s="353"/>
      <c r="I179" s="354"/>
      <c r="J179" s="355"/>
      <c r="K179" s="120"/>
      <c r="L179" s="120"/>
      <c r="M179" s="120"/>
      <c r="N179" s="120"/>
      <c r="O179" s="120"/>
      <c r="P179" s="120"/>
      <c r="Q179" s="120"/>
    </row>
    <row r="180" spans="1:17" ht="24.95" customHeight="1" x14ac:dyDescent="0.2">
      <c r="A180" s="16">
        <v>173</v>
      </c>
      <c r="B180" s="231"/>
      <c r="C180" s="223"/>
      <c r="D180" s="109"/>
      <c r="E180" s="218"/>
      <c r="F180" s="51"/>
      <c r="G180" s="50"/>
      <c r="H180" s="353"/>
      <c r="I180" s="354"/>
      <c r="J180" s="355"/>
      <c r="K180" s="120"/>
      <c r="L180" s="120"/>
      <c r="M180" s="120"/>
      <c r="N180" s="120"/>
      <c r="O180" s="120"/>
      <c r="P180" s="120"/>
      <c r="Q180" s="120"/>
    </row>
    <row r="181" spans="1:17" ht="24.95" customHeight="1" x14ac:dyDescent="0.2">
      <c r="A181" s="16">
        <v>174</v>
      </c>
      <c r="B181" s="231"/>
      <c r="C181" s="223"/>
      <c r="D181" s="109"/>
      <c r="E181" s="218"/>
      <c r="F181" s="51"/>
      <c r="G181" s="50"/>
      <c r="H181" s="255"/>
      <c r="I181" s="256"/>
      <c r="J181" s="254"/>
      <c r="K181" s="120"/>
      <c r="L181" s="120"/>
      <c r="M181" s="120"/>
      <c r="N181" s="120"/>
      <c r="O181" s="120"/>
      <c r="P181" s="120"/>
      <c r="Q181" s="120"/>
    </row>
    <row r="182" spans="1:17" ht="24.95" customHeight="1" x14ac:dyDescent="0.2">
      <c r="A182" s="16">
        <v>175</v>
      </c>
      <c r="B182" s="231"/>
      <c r="C182" s="223"/>
      <c r="D182" s="109"/>
      <c r="E182" s="218"/>
      <c r="F182" s="51"/>
      <c r="G182" s="50"/>
      <c r="H182" s="255"/>
      <c r="I182" s="256"/>
      <c r="J182" s="254"/>
      <c r="K182" s="120"/>
      <c r="L182" s="120"/>
      <c r="M182" s="120"/>
      <c r="N182" s="120"/>
      <c r="O182" s="120"/>
      <c r="P182" s="120"/>
      <c r="Q182" s="120"/>
    </row>
    <row r="183" spans="1:17" ht="24.95" customHeight="1" x14ac:dyDescent="0.2">
      <c r="A183" s="16">
        <v>176</v>
      </c>
      <c r="B183" s="231"/>
      <c r="C183" s="223"/>
      <c r="D183" s="109"/>
      <c r="E183" s="218"/>
      <c r="F183" s="51"/>
      <c r="G183" s="50"/>
      <c r="H183" s="255"/>
      <c r="I183" s="256"/>
      <c r="J183" s="254"/>
      <c r="K183" s="120"/>
      <c r="L183" s="120"/>
      <c r="M183" s="120"/>
      <c r="N183" s="120"/>
      <c r="O183" s="120"/>
      <c r="P183" s="120"/>
      <c r="Q183" s="120"/>
    </row>
    <row r="184" spans="1:17" ht="24.95" customHeight="1" x14ac:dyDescent="0.2">
      <c r="A184" s="16">
        <v>177</v>
      </c>
      <c r="B184" s="231"/>
      <c r="C184" s="223"/>
      <c r="D184" s="109"/>
      <c r="E184" s="218"/>
      <c r="F184" s="51"/>
      <c r="G184" s="50"/>
      <c r="H184" s="255"/>
      <c r="I184" s="256"/>
      <c r="J184" s="254"/>
      <c r="K184" s="120"/>
      <c r="L184" s="120"/>
      <c r="M184" s="120"/>
      <c r="N184" s="120"/>
      <c r="O184" s="120"/>
      <c r="P184" s="120"/>
      <c r="Q184" s="120"/>
    </row>
    <row r="185" spans="1:17" ht="24.95" customHeight="1" x14ac:dyDescent="0.2">
      <c r="A185" s="16">
        <v>178</v>
      </c>
      <c r="B185" s="231"/>
      <c r="C185" s="223"/>
      <c r="D185" s="109"/>
      <c r="E185" s="218"/>
      <c r="F185" s="51"/>
      <c r="G185" s="50"/>
      <c r="H185" s="255"/>
      <c r="I185" s="256"/>
      <c r="J185" s="254"/>
      <c r="K185" s="120"/>
      <c r="L185" s="120"/>
      <c r="M185" s="120"/>
      <c r="N185" s="120"/>
      <c r="O185" s="120"/>
      <c r="P185" s="120"/>
      <c r="Q185" s="120"/>
    </row>
    <row r="186" spans="1:17" ht="24.95" customHeight="1" x14ac:dyDescent="0.2">
      <c r="A186" s="16">
        <v>179</v>
      </c>
      <c r="B186" s="231"/>
      <c r="C186" s="223"/>
      <c r="D186" s="109"/>
      <c r="E186" s="218"/>
      <c r="F186" s="51"/>
      <c r="G186" s="50"/>
      <c r="H186" s="255"/>
      <c r="I186" s="256"/>
      <c r="J186" s="254"/>
      <c r="K186" s="120"/>
      <c r="L186" s="120"/>
      <c r="M186" s="120"/>
      <c r="N186" s="120"/>
      <c r="O186" s="120"/>
      <c r="P186" s="120"/>
      <c r="Q186" s="120"/>
    </row>
    <row r="187" spans="1:17" ht="24.95" customHeight="1" x14ac:dyDescent="0.2">
      <c r="A187" s="16">
        <v>180</v>
      </c>
      <c r="B187" s="231"/>
      <c r="C187" s="223"/>
      <c r="D187" s="109"/>
      <c r="E187" s="218"/>
      <c r="F187" s="51"/>
      <c r="G187" s="50"/>
      <c r="H187" s="255"/>
      <c r="I187" s="256"/>
      <c r="J187" s="254"/>
      <c r="K187" s="120"/>
      <c r="L187" s="120"/>
      <c r="M187" s="120"/>
      <c r="N187" s="120"/>
      <c r="O187" s="120"/>
      <c r="P187" s="120"/>
      <c r="Q187" s="120"/>
    </row>
    <row r="188" spans="1:17" ht="24.95" customHeight="1" x14ac:dyDescent="0.2">
      <c r="A188" s="16">
        <v>181</v>
      </c>
      <c r="B188" s="231"/>
      <c r="C188" s="223"/>
      <c r="D188" s="109"/>
      <c r="E188" s="218"/>
      <c r="F188" s="51"/>
      <c r="G188" s="50"/>
      <c r="H188" s="255"/>
      <c r="I188" s="256"/>
      <c r="J188" s="254"/>
      <c r="K188" s="120"/>
      <c r="L188" s="120"/>
      <c r="M188" s="120"/>
      <c r="N188" s="120"/>
      <c r="O188" s="120"/>
      <c r="P188" s="120"/>
      <c r="Q188" s="120"/>
    </row>
    <row r="189" spans="1:17" ht="24.95" customHeight="1" x14ac:dyDescent="0.2">
      <c r="A189" s="16">
        <v>182</v>
      </c>
      <c r="B189" s="231"/>
      <c r="C189" s="223"/>
      <c r="D189" s="109"/>
      <c r="E189" s="218"/>
      <c r="F189" s="51"/>
      <c r="G189" s="50"/>
      <c r="H189" s="255"/>
      <c r="I189" s="256"/>
      <c r="J189" s="254"/>
      <c r="K189" s="120"/>
      <c r="L189" s="120"/>
      <c r="M189" s="120"/>
      <c r="N189" s="120"/>
      <c r="O189" s="120"/>
      <c r="P189" s="120"/>
      <c r="Q189" s="120"/>
    </row>
    <row r="190" spans="1:17" ht="24.95" customHeight="1" x14ac:dyDescent="0.2">
      <c r="A190" s="16">
        <v>183</v>
      </c>
      <c r="B190" s="231"/>
      <c r="C190" s="223"/>
      <c r="D190" s="109"/>
      <c r="E190" s="218"/>
      <c r="F190" s="51"/>
      <c r="G190" s="50"/>
      <c r="H190" s="255"/>
      <c r="I190" s="256"/>
      <c r="J190" s="254"/>
      <c r="K190" s="120"/>
      <c r="L190" s="120"/>
      <c r="M190" s="120"/>
      <c r="N190" s="120"/>
      <c r="O190" s="120"/>
      <c r="P190" s="120"/>
      <c r="Q190" s="120"/>
    </row>
    <row r="191" spans="1:17" ht="24.95" customHeight="1" x14ac:dyDescent="0.2">
      <c r="A191" s="16">
        <v>184</v>
      </c>
      <c r="B191" s="231"/>
      <c r="C191" s="223"/>
      <c r="D191" s="109"/>
      <c r="E191" s="218"/>
      <c r="F191" s="51"/>
      <c r="G191" s="50"/>
      <c r="H191" s="255"/>
      <c r="I191" s="256"/>
      <c r="J191" s="254"/>
      <c r="K191" s="120"/>
      <c r="L191" s="120"/>
      <c r="M191" s="120"/>
      <c r="N191" s="120"/>
      <c r="O191" s="120"/>
      <c r="P191" s="120"/>
      <c r="Q191" s="120"/>
    </row>
    <row r="192" spans="1:17" ht="24.95" customHeight="1" x14ac:dyDescent="0.2">
      <c r="A192" s="16">
        <v>185</v>
      </c>
      <c r="B192" s="231"/>
      <c r="C192" s="223"/>
      <c r="D192" s="109"/>
      <c r="E192" s="218"/>
      <c r="F192" s="51"/>
      <c r="G192" s="50"/>
      <c r="H192" s="255"/>
      <c r="I192" s="256"/>
      <c r="J192" s="254"/>
      <c r="K192" s="120"/>
      <c r="L192" s="120"/>
      <c r="M192" s="120"/>
      <c r="N192" s="120"/>
      <c r="O192" s="120"/>
      <c r="P192" s="120"/>
      <c r="Q192" s="120"/>
    </row>
    <row r="193" spans="1:17" ht="24.95" customHeight="1" x14ac:dyDescent="0.2">
      <c r="A193" s="16">
        <v>186</v>
      </c>
      <c r="B193" s="231"/>
      <c r="C193" s="223"/>
      <c r="D193" s="109"/>
      <c r="E193" s="218"/>
      <c r="F193" s="51"/>
      <c r="G193" s="50"/>
      <c r="H193" s="255"/>
      <c r="I193" s="256"/>
      <c r="J193" s="254"/>
      <c r="K193" s="120"/>
      <c r="L193" s="120"/>
      <c r="M193" s="120"/>
      <c r="N193" s="120"/>
      <c r="O193" s="120"/>
      <c r="P193" s="120"/>
      <c r="Q193" s="120"/>
    </row>
    <row r="194" spans="1:17" ht="24.95" customHeight="1" x14ac:dyDescent="0.2">
      <c r="A194" s="16">
        <v>187</v>
      </c>
      <c r="B194" s="231"/>
      <c r="C194" s="223"/>
      <c r="D194" s="109"/>
      <c r="E194" s="218"/>
      <c r="F194" s="51"/>
      <c r="G194" s="50"/>
      <c r="H194" s="255"/>
      <c r="I194" s="256"/>
      <c r="J194" s="254"/>
      <c r="K194" s="120"/>
      <c r="L194" s="120"/>
      <c r="M194" s="120"/>
      <c r="N194" s="120"/>
      <c r="O194" s="120"/>
      <c r="P194" s="120"/>
      <c r="Q194" s="120"/>
    </row>
    <row r="195" spans="1:17" ht="24.95" customHeight="1" x14ac:dyDescent="0.2">
      <c r="A195" s="16">
        <v>188</v>
      </c>
      <c r="B195" s="231"/>
      <c r="C195" s="223"/>
      <c r="D195" s="109"/>
      <c r="E195" s="218"/>
      <c r="F195" s="51"/>
      <c r="G195" s="50"/>
      <c r="H195" s="255"/>
      <c r="I195" s="256"/>
      <c r="J195" s="254"/>
      <c r="K195" s="120"/>
      <c r="L195" s="120"/>
      <c r="M195" s="120"/>
      <c r="N195" s="120"/>
      <c r="O195" s="120"/>
      <c r="P195" s="120"/>
      <c r="Q195" s="120"/>
    </row>
    <row r="196" spans="1:17" ht="24.95" customHeight="1" x14ac:dyDescent="0.2">
      <c r="A196" s="16">
        <v>189</v>
      </c>
      <c r="B196" s="231"/>
      <c r="C196" s="223"/>
      <c r="D196" s="109"/>
      <c r="E196" s="218"/>
      <c r="F196" s="51"/>
      <c r="G196" s="50"/>
      <c r="H196" s="255"/>
      <c r="I196" s="256"/>
      <c r="J196" s="254"/>
      <c r="K196" s="120"/>
      <c r="L196" s="120"/>
      <c r="M196" s="120"/>
      <c r="N196" s="120"/>
      <c r="O196" s="120"/>
      <c r="P196" s="120"/>
      <c r="Q196" s="120"/>
    </row>
    <row r="197" spans="1:17" ht="24.95" customHeight="1" x14ac:dyDescent="0.2">
      <c r="A197" s="16">
        <v>190</v>
      </c>
      <c r="B197" s="231"/>
      <c r="C197" s="223"/>
      <c r="D197" s="109"/>
      <c r="E197" s="218"/>
      <c r="F197" s="51"/>
      <c r="G197" s="50"/>
      <c r="H197" s="255"/>
      <c r="I197" s="256"/>
      <c r="J197" s="254"/>
      <c r="K197" s="120"/>
      <c r="L197" s="120"/>
      <c r="M197" s="120"/>
      <c r="N197" s="120"/>
      <c r="O197" s="120"/>
      <c r="P197" s="120"/>
      <c r="Q197" s="120"/>
    </row>
    <row r="198" spans="1:17" ht="24.95" customHeight="1" x14ac:dyDescent="0.2">
      <c r="A198" s="16">
        <v>191</v>
      </c>
      <c r="B198" s="231"/>
      <c r="C198" s="223"/>
      <c r="D198" s="109"/>
      <c r="E198" s="218"/>
      <c r="F198" s="51"/>
      <c r="G198" s="50"/>
      <c r="H198" s="255"/>
      <c r="I198" s="256"/>
      <c r="J198" s="254"/>
      <c r="K198" s="120"/>
      <c r="L198" s="120"/>
      <c r="M198" s="120"/>
      <c r="N198" s="120"/>
      <c r="O198" s="120"/>
      <c r="P198" s="120"/>
      <c r="Q198" s="120"/>
    </row>
    <row r="199" spans="1:17" ht="24.95" customHeight="1" x14ac:dyDescent="0.2">
      <c r="A199" s="16">
        <v>192</v>
      </c>
      <c r="B199" s="231"/>
      <c r="C199" s="223"/>
      <c r="D199" s="109"/>
      <c r="E199" s="218"/>
      <c r="F199" s="51"/>
      <c r="G199" s="50"/>
      <c r="H199" s="353"/>
      <c r="I199" s="354"/>
      <c r="J199" s="355"/>
      <c r="K199" s="120"/>
      <c r="L199" s="120"/>
      <c r="M199" s="120"/>
      <c r="N199" s="120"/>
      <c r="O199" s="120"/>
      <c r="P199" s="120"/>
      <c r="Q199" s="120"/>
    </row>
    <row r="200" spans="1:17" ht="24.95" customHeight="1" x14ac:dyDescent="0.2">
      <c r="A200" s="16">
        <v>193</v>
      </c>
      <c r="B200" s="231"/>
      <c r="C200" s="223"/>
      <c r="D200" s="109"/>
      <c r="E200" s="218"/>
      <c r="F200" s="51"/>
      <c r="G200" s="50"/>
      <c r="H200" s="353"/>
      <c r="I200" s="354"/>
      <c r="J200" s="355"/>
      <c r="K200" s="120"/>
      <c r="L200" s="120"/>
      <c r="M200" s="120"/>
      <c r="N200" s="120"/>
      <c r="O200" s="120"/>
      <c r="P200" s="120"/>
      <c r="Q200" s="120"/>
    </row>
    <row r="201" spans="1:17" ht="24.95" customHeight="1" x14ac:dyDescent="0.2">
      <c r="A201" s="16">
        <v>194</v>
      </c>
      <c r="B201" s="231"/>
      <c r="C201" s="223"/>
      <c r="D201" s="109"/>
      <c r="E201" s="218"/>
      <c r="F201" s="51"/>
      <c r="G201" s="50"/>
      <c r="H201" s="353"/>
      <c r="I201" s="354"/>
      <c r="J201" s="355"/>
      <c r="K201" s="120"/>
      <c r="L201" s="120"/>
      <c r="M201" s="120"/>
      <c r="N201" s="120"/>
      <c r="O201" s="120"/>
      <c r="P201" s="120"/>
      <c r="Q201" s="120"/>
    </row>
    <row r="202" spans="1:17" ht="24.95" customHeight="1" x14ac:dyDescent="0.2">
      <c r="A202" s="16">
        <v>195</v>
      </c>
      <c r="B202" s="231"/>
      <c r="C202" s="223"/>
      <c r="D202" s="109"/>
      <c r="E202" s="218"/>
      <c r="F202" s="51"/>
      <c r="G202" s="50"/>
      <c r="H202" s="353"/>
      <c r="I202" s="354"/>
      <c r="J202" s="355"/>
      <c r="K202" s="120"/>
      <c r="L202" s="120"/>
      <c r="M202" s="120"/>
      <c r="N202" s="120"/>
      <c r="O202" s="120"/>
      <c r="P202" s="120"/>
      <c r="Q202" s="120"/>
    </row>
    <row r="203" spans="1:17" ht="24.95" customHeight="1" x14ac:dyDescent="0.2">
      <c r="A203" s="16">
        <v>196</v>
      </c>
      <c r="B203" s="231"/>
      <c r="C203" s="223"/>
      <c r="D203" s="109"/>
      <c r="E203" s="218"/>
      <c r="F203" s="51"/>
      <c r="G203" s="50"/>
      <c r="H203" s="353"/>
      <c r="I203" s="354"/>
      <c r="J203" s="355"/>
      <c r="K203" s="120"/>
      <c r="L203" s="120"/>
      <c r="M203" s="120"/>
      <c r="N203" s="120"/>
      <c r="O203" s="120"/>
      <c r="P203" s="120"/>
      <c r="Q203" s="120"/>
    </row>
    <row r="204" spans="1:17" ht="24.95" customHeight="1" x14ac:dyDescent="0.2">
      <c r="A204" s="16">
        <v>197</v>
      </c>
      <c r="B204" s="231"/>
      <c r="C204" s="223"/>
      <c r="D204" s="109"/>
      <c r="E204" s="218"/>
      <c r="F204" s="51"/>
      <c r="G204" s="50"/>
      <c r="H204" s="353"/>
      <c r="I204" s="354"/>
      <c r="J204" s="355"/>
      <c r="K204" s="120"/>
      <c r="L204" s="120"/>
      <c r="M204" s="120"/>
      <c r="N204" s="120"/>
      <c r="O204" s="120"/>
      <c r="P204" s="120"/>
      <c r="Q204" s="120"/>
    </row>
    <row r="205" spans="1:17" ht="24.95" customHeight="1" x14ac:dyDescent="0.2">
      <c r="A205" s="16">
        <v>198</v>
      </c>
      <c r="B205" s="231"/>
      <c r="C205" s="223"/>
      <c r="D205" s="109"/>
      <c r="E205" s="218"/>
      <c r="F205" s="51"/>
      <c r="G205" s="50"/>
      <c r="H205" s="353"/>
      <c r="I205" s="354"/>
      <c r="J205" s="355"/>
      <c r="K205" s="120"/>
      <c r="L205" s="120"/>
      <c r="M205" s="120"/>
      <c r="N205" s="120"/>
      <c r="O205" s="120"/>
      <c r="P205" s="120"/>
      <c r="Q205" s="120"/>
    </row>
    <row r="206" spans="1:17" ht="24.95" customHeight="1" x14ac:dyDescent="0.2">
      <c r="A206" s="16">
        <v>199</v>
      </c>
      <c r="B206" s="231"/>
      <c r="C206" s="223"/>
      <c r="D206" s="109"/>
      <c r="E206" s="218"/>
      <c r="F206" s="51"/>
      <c r="G206" s="50"/>
      <c r="H206" s="353"/>
      <c r="I206" s="354"/>
      <c r="J206" s="355"/>
      <c r="K206" s="120"/>
      <c r="L206" s="120"/>
      <c r="M206" s="120"/>
      <c r="N206" s="120"/>
      <c r="O206" s="120"/>
      <c r="P206" s="120"/>
      <c r="Q206" s="120"/>
    </row>
    <row r="207" spans="1:17" ht="24.95" customHeight="1" thickBot="1" x14ac:dyDescent="0.25">
      <c r="A207" s="16">
        <v>200</v>
      </c>
      <c r="B207" s="233"/>
      <c r="C207" s="225"/>
      <c r="D207" s="226"/>
      <c r="E207" s="220"/>
      <c r="F207" s="53"/>
      <c r="G207" s="53"/>
      <c r="H207" s="371"/>
      <c r="I207" s="372"/>
      <c r="J207" s="373"/>
      <c r="K207" s="120"/>
      <c r="L207" s="120"/>
      <c r="M207" s="120"/>
      <c r="N207" s="120"/>
      <c r="O207" s="120"/>
      <c r="P207" s="120"/>
      <c r="Q207" s="120"/>
    </row>
  </sheetData>
  <sheetProtection sheet="1" objects="1" scenarios="1" insertRows="0"/>
  <mergeCells count="190">
    <mergeCell ref="H179:J179"/>
    <mergeCell ref="H180:J180"/>
    <mergeCell ref="H199:J199"/>
    <mergeCell ref="H207:J207"/>
    <mergeCell ref="H200:J200"/>
    <mergeCell ref="H201:J201"/>
    <mergeCell ref="H202:J202"/>
    <mergeCell ref="H203:J203"/>
    <mergeCell ref="H204:J204"/>
    <mergeCell ref="H205:J205"/>
    <mergeCell ref="H206:J206"/>
    <mergeCell ref="H154:J154"/>
    <mergeCell ref="H155:J155"/>
    <mergeCell ref="H156:J156"/>
    <mergeCell ref="H157:J157"/>
    <mergeCell ref="H158:J158"/>
    <mergeCell ref="H159:J159"/>
    <mergeCell ref="H160:J160"/>
    <mergeCell ref="H161:J161"/>
    <mergeCell ref="H178:J178"/>
    <mergeCell ref="H176:J176"/>
    <mergeCell ref="H177:J177"/>
    <mergeCell ref="H170:J170"/>
    <mergeCell ref="H171:J171"/>
    <mergeCell ref="H172:J172"/>
    <mergeCell ref="H173:J173"/>
    <mergeCell ref="H162:J162"/>
    <mergeCell ref="H163:J163"/>
    <mergeCell ref="H164:J164"/>
    <mergeCell ref="H165:J165"/>
    <mergeCell ref="H174:J174"/>
    <mergeCell ref="H175:J175"/>
    <mergeCell ref="H166:J166"/>
    <mergeCell ref="H167:J167"/>
    <mergeCell ref="H168:J168"/>
    <mergeCell ref="H169:J169"/>
    <mergeCell ref="H152:J152"/>
    <mergeCell ref="H153:J153"/>
    <mergeCell ref="H146:J146"/>
    <mergeCell ref="H147:J147"/>
    <mergeCell ref="H148:J148"/>
    <mergeCell ref="H149:J149"/>
    <mergeCell ref="H130:J130"/>
    <mergeCell ref="H131:J131"/>
    <mergeCell ref="H132:J132"/>
    <mergeCell ref="H133:J133"/>
    <mergeCell ref="H150:J150"/>
    <mergeCell ref="H151:J151"/>
    <mergeCell ref="H142:J142"/>
    <mergeCell ref="H143:J143"/>
    <mergeCell ref="H144:J144"/>
    <mergeCell ref="H145:J145"/>
    <mergeCell ref="H138:J138"/>
    <mergeCell ref="H139:J139"/>
    <mergeCell ref="H140:J140"/>
    <mergeCell ref="H141:J141"/>
    <mergeCell ref="H134:J134"/>
    <mergeCell ref="H135:J135"/>
    <mergeCell ref="H136:J136"/>
    <mergeCell ref="H137:J137"/>
    <mergeCell ref="H128:J128"/>
    <mergeCell ref="H129:J129"/>
    <mergeCell ref="H122:J122"/>
    <mergeCell ref="H123:J123"/>
    <mergeCell ref="H124:J124"/>
    <mergeCell ref="H125:J125"/>
    <mergeCell ref="H106:J106"/>
    <mergeCell ref="H107:J107"/>
    <mergeCell ref="H108:J108"/>
    <mergeCell ref="H109:J109"/>
    <mergeCell ref="H126:J126"/>
    <mergeCell ref="H127:J127"/>
    <mergeCell ref="H118:J118"/>
    <mergeCell ref="H119:J119"/>
    <mergeCell ref="H120:J120"/>
    <mergeCell ref="H121:J121"/>
    <mergeCell ref="H114:J114"/>
    <mergeCell ref="H115:J115"/>
    <mergeCell ref="H116:J116"/>
    <mergeCell ref="H117:J117"/>
    <mergeCell ref="H110:J110"/>
    <mergeCell ref="H111:J111"/>
    <mergeCell ref="H112:J112"/>
    <mergeCell ref="H113:J113"/>
    <mergeCell ref="H104:J104"/>
    <mergeCell ref="H105:J105"/>
    <mergeCell ref="H98:J98"/>
    <mergeCell ref="H99:J99"/>
    <mergeCell ref="H100:J100"/>
    <mergeCell ref="H101:J101"/>
    <mergeCell ref="H82:J82"/>
    <mergeCell ref="H83:J83"/>
    <mergeCell ref="H84:J84"/>
    <mergeCell ref="H85:J85"/>
    <mergeCell ref="H102:J102"/>
    <mergeCell ref="H103:J103"/>
    <mergeCell ref="H94:J94"/>
    <mergeCell ref="H95:J95"/>
    <mergeCell ref="H96:J96"/>
    <mergeCell ref="H97:J97"/>
    <mergeCell ref="H90:J90"/>
    <mergeCell ref="H91:J91"/>
    <mergeCell ref="H92:J92"/>
    <mergeCell ref="H93:J93"/>
    <mergeCell ref="H86:J86"/>
    <mergeCell ref="H87:J87"/>
    <mergeCell ref="H88:J88"/>
    <mergeCell ref="H89:J89"/>
    <mergeCell ref="H80:J80"/>
    <mergeCell ref="H81:J81"/>
    <mergeCell ref="H74:J74"/>
    <mergeCell ref="H75:J75"/>
    <mergeCell ref="H76:J76"/>
    <mergeCell ref="H77:J77"/>
    <mergeCell ref="H58:J58"/>
    <mergeCell ref="H59:J59"/>
    <mergeCell ref="H60:J60"/>
    <mergeCell ref="H61:J61"/>
    <mergeCell ref="H78:J78"/>
    <mergeCell ref="H79:J79"/>
    <mergeCell ref="H70:J70"/>
    <mergeCell ref="H71:J71"/>
    <mergeCell ref="H72:J72"/>
    <mergeCell ref="H73:J73"/>
    <mergeCell ref="H66:J66"/>
    <mergeCell ref="H67:J67"/>
    <mergeCell ref="H68:J68"/>
    <mergeCell ref="H69:J69"/>
    <mergeCell ref="H62:J62"/>
    <mergeCell ref="H63:J63"/>
    <mergeCell ref="H64:J64"/>
    <mergeCell ref="H65:J65"/>
    <mergeCell ref="H56:J56"/>
    <mergeCell ref="H57:J57"/>
    <mergeCell ref="H50:J50"/>
    <mergeCell ref="H51:J51"/>
    <mergeCell ref="H52:J52"/>
    <mergeCell ref="H53:J53"/>
    <mergeCell ref="H34:J34"/>
    <mergeCell ref="H35:J35"/>
    <mergeCell ref="H36:J36"/>
    <mergeCell ref="H37:J37"/>
    <mergeCell ref="H54:J54"/>
    <mergeCell ref="H55:J55"/>
    <mergeCell ref="H46:J46"/>
    <mergeCell ref="H47:J47"/>
    <mergeCell ref="H48:J48"/>
    <mergeCell ref="H49:J49"/>
    <mergeCell ref="H42:J42"/>
    <mergeCell ref="H43:J43"/>
    <mergeCell ref="H44:J44"/>
    <mergeCell ref="H45:J45"/>
    <mergeCell ref="H38:J38"/>
    <mergeCell ref="H39:J39"/>
    <mergeCell ref="H40:J40"/>
    <mergeCell ref="H30:J30"/>
    <mergeCell ref="H23:J23"/>
    <mergeCell ref="H24:J24"/>
    <mergeCell ref="H25:J25"/>
    <mergeCell ref="H18:J18"/>
    <mergeCell ref="H41:J41"/>
    <mergeCell ref="H31:J31"/>
    <mergeCell ref="H32:J32"/>
    <mergeCell ref="H33:J33"/>
    <mergeCell ref="H26:J26"/>
    <mergeCell ref="H27:J27"/>
    <mergeCell ref="H28:J28"/>
    <mergeCell ref="H29:J29"/>
    <mergeCell ref="H22:J22"/>
    <mergeCell ref="A1:J1"/>
    <mergeCell ref="A3:B3"/>
    <mergeCell ref="A2:B2"/>
    <mergeCell ref="A4:B4"/>
    <mergeCell ref="D2:F6"/>
    <mergeCell ref="G2:I6"/>
    <mergeCell ref="H19:J19"/>
    <mergeCell ref="H20:J20"/>
    <mergeCell ref="H21:J21"/>
    <mergeCell ref="H11:J11"/>
    <mergeCell ref="H12:J12"/>
    <mergeCell ref="H13:J13"/>
    <mergeCell ref="A5:C5"/>
    <mergeCell ref="A6:C6"/>
    <mergeCell ref="H8:J8"/>
    <mergeCell ref="H9:J9"/>
    <mergeCell ref="H10:J10"/>
    <mergeCell ref="H14:J14"/>
    <mergeCell ref="H15:J15"/>
    <mergeCell ref="H16:J16"/>
    <mergeCell ref="H17:J17"/>
  </mergeCells>
  <phoneticPr fontId="0" type="noConversion"/>
  <dataValidations count="3">
    <dataValidation type="list" allowBlank="1" showInputMessage="1" showErrorMessage="1" promptTitle="Compliance Code" prompt="1 - Compliant (service complete)_x000a_2- Not Compliant (service complete)_x000a_3 - No service provided_x000a_4 - Service incomplete_x000a_5 - Can't determine if service is indicated_x000a_6 - Patient refused/declined service_x000a_7- Excluded" sqref="G8:G207">
      <formula1>"1,2,3,4,5,6,7"</formula1>
    </dataValidation>
    <dataValidation type="list" allowBlank="1" showInputMessage="1" showErrorMessage="1" sqref="D8:D207">
      <formula1>"1a, 1b1, 1b2, 1c, 1d, 1e, 1f, 1g, 2a, 2b1, 2b2, 2c, 2d, 2e, 2f, 2g, h"</formula1>
    </dataValidation>
    <dataValidation type="date" allowBlank="1" showInputMessage="1" showErrorMessage="1" errorTitle="Date of birth out of range" error="For inclusion in this universe, the patient must have a date of birth between the dates of 1/1/1931 and 12/31/1997." sqref="C8:C207">
      <formula1>11324</formula1>
      <formula2>35795</formula2>
    </dataValidation>
  </dataValidations>
  <pageMargins left="0.5" right="0.5" top="0.5" bottom="0.5"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207"/>
  <sheetViews>
    <sheetView zoomScaleNormal="150" workbookViewId="0">
      <selection activeCell="O75" sqref="O75"/>
    </sheetView>
  </sheetViews>
  <sheetFormatPr defaultRowHeight="12.75" x14ac:dyDescent="0.2"/>
  <cols>
    <col min="1" max="1" width="4.85546875" customWidth="1"/>
    <col min="2" max="2" width="20.85546875" style="234" customWidth="1"/>
    <col min="3" max="3" width="16.140625" customWidth="1"/>
    <col min="4" max="4" width="8.5703125" customWidth="1"/>
    <col min="5" max="5" width="11.5703125" customWidth="1"/>
    <col min="6" max="6" width="8.5703125" customWidth="1"/>
    <col min="7" max="7" width="16.5703125" bestFit="1" customWidth="1"/>
    <col min="8" max="8" width="9.42578125" bestFit="1" customWidth="1"/>
    <col min="9" max="10" width="5.7109375" customWidth="1"/>
    <col min="11" max="11" width="36.28515625" customWidth="1"/>
  </cols>
  <sheetData>
    <row r="1" spans="1:17" ht="25.5" customHeight="1" thickBot="1" x14ac:dyDescent="0.25">
      <c r="A1" s="335" t="s">
        <v>276</v>
      </c>
      <c r="B1" s="307"/>
      <c r="C1" s="307"/>
      <c r="D1" s="307"/>
      <c r="E1" s="307"/>
      <c r="F1" s="307"/>
      <c r="G1" s="307"/>
      <c r="H1" s="316"/>
      <c r="I1" s="316"/>
      <c r="J1" s="316"/>
      <c r="K1" s="308"/>
      <c r="L1" s="119"/>
      <c r="M1" s="119"/>
      <c r="N1" s="120"/>
      <c r="O1" s="120"/>
      <c r="P1" s="120"/>
      <c r="Q1" s="120"/>
    </row>
    <row r="2" spans="1:17" ht="29.25" customHeight="1" thickBot="1" x14ac:dyDescent="0.25">
      <c r="A2" s="336" t="s">
        <v>5</v>
      </c>
      <c r="B2" s="336"/>
      <c r="C2" s="54"/>
      <c r="D2" s="376" t="s">
        <v>130</v>
      </c>
      <c r="E2" s="377"/>
      <c r="F2" s="378"/>
      <c r="G2" s="376" t="s">
        <v>129</v>
      </c>
      <c r="H2" s="377"/>
      <c r="I2" s="377"/>
      <c r="J2" s="378"/>
      <c r="K2" s="40" t="s">
        <v>8</v>
      </c>
      <c r="L2" s="120"/>
      <c r="M2" s="120"/>
      <c r="N2" s="120"/>
      <c r="O2" s="120"/>
      <c r="P2" s="120"/>
      <c r="Q2" s="120"/>
    </row>
    <row r="3" spans="1:17" ht="29.25" customHeight="1" thickBot="1" x14ac:dyDescent="0.25">
      <c r="A3" s="324" t="s">
        <v>7</v>
      </c>
      <c r="B3" s="324"/>
      <c r="C3" s="42">
        <f>COUNTA(B8:B207)-K3</f>
        <v>0</v>
      </c>
      <c r="D3" s="339"/>
      <c r="E3" s="379"/>
      <c r="F3" s="380"/>
      <c r="G3" s="339"/>
      <c r="H3" s="379"/>
      <c r="I3" s="379"/>
      <c r="J3" s="380"/>
      <c r="K3" s="44">
        <f>COUNTIF(I8:I207, 7)</f>
        <v>0</v>
      </c>
      <c r="L3" s="120"/>
      <c r="M3" s="120"/>
      <c r="N3" s="120"/>
      <c r="O3" s="120"/>
      <c r="P3" s="120"/>
      <c r="Q3" s="120"/>
    </row>
    <row r="4" spans="1:17" ht="29.25" customHeight="1" thickBot="1" x14ac:dyDescent="0.25">
      <c r="A4" s="374" t="s">
        <v>215</v>
      </c>
      <c r="B4" s="375"/>
      <c r="C4" s="43">
        <f>COUNTIF(H8:H207, "3d1")-(COUNTIFS(H8:H207, "3d1", I8:I207, 7))</f>
        <v>0</v>
      </c>
      <c r="D4" s="339"/>
      <c r="E4" s="379"/>
      <c r="F4" s="380"/>
      <c r="G4" s="339"/>
      <c r="H4" s="379"/>
      <c r="I4" s="379"/>
      <c r="J4" s="380"/>
      <c r="K4" s="8"/>
      <c r="L4" s="120"/>
      <c r="M4" s="120"/>
      <c r="N4" s="120"/>
      <c r="O4" s="120"/>
      <c r="P4" s="120"/>
      <c r="Q4" s="120"/>
    </row>
    <row r="5" spans="1:17" ht="29.25" customHeight="1" thickTop="1" thickBot="1" x14ac:dyDescent="0.25">
      <c r="A5" s="374" t="s">
        <v>216</v>
      </c>
      <c r="B5" s="375"/>
      <c r="C5" s="43">
        <f>COUNTIF(H8:H207, "3e")-(COUNTIFS(H8:H207, "3e", I8:I207, 7))</f>
        <v>0</v>
      </c>
      <c r="D5" s="339"/>
      <c r="E5" s="379"/>
      <c r="F5" s="380"/>
      <c r="G5" s="339"/>
      <c r="H5" s="379"/>
      <c r="I5" s="379"/>
      <c r="J5" s="380"/>
      <c r="K5" s="39" t="s">
        <v>51</v>
      </c>
      <c r="L5" s="120"/>
      <c r="M5" s="120"/>
      <c r="N5" s="120"/>
      <c r="O5" s="120"/>
      <c r="P5" s="120"/>
      <c r="Q5" s="120"/>
    </row>
    <row r="6" spans="1:17" ht="42.75" customHeight="1" thickTop="1" thickBot="1" x14ac:dyDescent="0.25">
      <c r="A6" s="381" t="s">
        <v>54</v>
      </c>
      <c r="B6" s="382"/>
      <c r="C6" s="43">
        <f>COUNTIF(H8:H207, "3f")-(COUNTIFS(H8:H207, "3f", I8:I207, 7))</f>
        <v>0</v>
      </c>
      <c r="D6" s="385" t="s">
        <v>203</v>
      </c>
      <c r="E6" s="386"/>
      <c r="F6" s="386"/>
      <c r="G6" s="386"/>
      <c r="H6" s="386"/>
      <c r="I6" s="386"/>
      <c r="J6" s="387"/>
      <c r="K6" s="7"/>
      <c r="L6" s="120"/>
      <c r="M6" s="120"/>
      <c r="N6" s="120"/>
      <c r="O6" s="120"/>
      <c r="P6" s="120"/>
      <c r="Q6" s="120"/>
    </row>
    <row r="7" spans="1:17" ht="71.25" customHeight="1" thickBot="1" x14ac:dyDescent="0.25">
      <c r="A7" s="12" t="s">
        <v>4</v>
      </c>
      <c r="B7" s="228" t="s">
        <v>0</v>
      </c>
      <c r="C7" s="21" t="s">
        <v>1</v>
      </c>
      <c r="D7" s="14" t="s">
        <v>52</v>
      </c>
      <c r="E7" s="34" t="s">
        <v>10</v>
      </c>
      <c r="F7" s="41" t="s">
        <v>9</v>
      </c>
      <c r="G7" s="41" t="s">
        <v>23</v>
      </c>
      <c r="H7" s="41" t="s">
        <v>55</v>
      </c>
      <c r="I7" s="41" t="s">
        <v>20</v>
      </c>
      <c r="J7" s="41"/>
      <c r="K7" s="15" t="s">
        <v>3</v>
      </c>
      <c r="L7" s="121"/>
      <c r="M7" s="120"/>
      <c r="N7" s="120"/>
      <c r="O7" s="120"/>
      <c r="P7" s="120"/>
      <c r="Q7" s="120"/>
    </row>
    <row r="8" spans="1:17" ht="24.95" customHeight="1" x14ac:dyDescent="0.2">
      <c r="A8" s="16">
        <v>1</v>
      </c>
      <c r="B8" s="230"/>
      <c r="C8" s="222"/>
      <c r="D8" s="109"/>
      <c r="E8" s="217"/>
      <c r="F8" s="182"/>
      <c r="G8" s="45" t="str">
        <f>IF(AND(F8="",C8&gt;0),"NO TEST",IF(AND(F8="",C8=""),"",IF(AND(F8&gt;0,F8&lt;8),"&lt; 8%",IF(AND(F8&gt;=8,F8&lt;=9),"8% ≤ HbA1c ≤ 9%",IF(F8&gt;9,"HbA1c &gt; 9%", IF(F8=0,"NO TEST"))))))</f>
        <v/>
      </c>
      <c r="H8" s="45" t="str">
        <f>IF(AND(F8="",C8&gt;0),"3f",IF(AND(F8="",C8=""),"",IF(AND(F8&gt;0,F8&lt;8),"3d1",IF(AND(F8&gt;=8,F8&lt;=9),"3e",IF(F8&gt;9,"3f", IF(F8=0,"3f"))))))</f>
        <v/>
      </c>
      <c r="I8" s="50"/>
      <c r="J8" s="383"/>
      <c r="K8" s="384"/>
      <c r="L8" s="120"/>
      <c r="M8" s="120"/>
      <c r="N8" s="120"/>
      <c r="O8" s="120"/>
      <c r="P8" s="120"/>
      <c r="Q8" s="120"/>
    </row>
    <row r="9" spans="1:17" ht="24.95" customHeight="1" x14ac:dyDescent="0.2">
      <c r="A9" s="17">
        <f t="shared" ref="A9:A40" si="0">1+A8</f>
        <v>2</v>
      </c>
      <c r="B9" s="230"/>
      <c r="C9" s="222"/>
      <c r="D9" s="109"/>
      <c r="E9" s="218"/>
      <c r="F9" s="183"/>
      <c r="G9" s="45" t="str">
        <f t="shared" ref="G9:G72" si="1">IF(AND(F9="",C9&gt;0),"NO TEST",IF(AND(F9="",C9=""),"",IF(AND(F9&gt;0,F9&lt;8),"&lt; 8%",IF(AND(F9&gt;=8,F9&lt;=9),"8% ≤ HbA1c ≤ 9%",IF(F9&gt;9,"HbA1c &gt; 9%", IF(F9=0,"NO TEST"))))))</f>
        <v/>
      </c>
      <c r="H9" s="45" t="str">
        <f t="shared" ref="H9:H72" si="2">IF(AND(F9="",C9&gt;0),"3f",IF(AND(F9="",C9=""),"",IF(AND(F9&gt;0,F9&lt;8),"3d1",IF(AND(F9&gt;=8,F9&lt;=9),"3e",IF(F9&gt;9,"3f", IF(F9=0,"3f"))))))</f>
        <v/>
      </c>
      <c r="I9" s="50"/>
      <c r="J9" s="353"/>
      <c r="K9" s="355"/>
      <c r="L9" s="120"/>
      <c r="M9" s="120"/>
      <c r="N9" s="120"/>
      <c r="O9" s="120"/>
      <c r="P9" s="120"/>
      <c r="Q9" s="120"/>
    </row>
    <row r="10" spans="1:17" ht="24.95" customHeight="1" x14ac:dyDescent="0.2">
      <c r="A10" s="17">
        <f t="shared" si="0"/>
        <v>3</v>
      </c>
      <c r="B10" s="230"/>
      <c r="C10" s="222"/>
      <c r="D10" s="109"/>
      <c r="E10" s="218"/>
      <c r="F10" s="183"/>
      <c r="G10" s="45" t="str">
        <f t="shared" si="1"/>
        <v/>
      </c>
      <c r="H10" s="45" t="str">
        <f t="shared" si="2"/>
        <v/>
      </c>
      <c r="I10" s="50"/>
      <c r="J10" s="353"/>
      <c r="K10" s="355"/>
      <c r="L10" s="120"/>
      <c r="M10" s="120"/>
      <c r="N10" s="120"/>
      <c r="O10" s="120"/>
      <c r="P10" s="120"/>
      <c r="Q10" s="120"/>
    </row>
    <row r="11" spans="1:17" ht="24.95" customHeight="1" x14ac:dyDescent="0.2">
      <c r="A11" s="17">
        <f t="shared" si="0"/>
        <v>4</v>
      </c>
      <c r="B11" s="230"/>
      <c r="C11" s="222"/>
      <c r="D11" s="109"/>
      <c r="E11" s="218"/>
      <c r="F11" s="183"/>
      <c r="G11" s="45" t="str">
        <f t="shared" si="1"/>
        <v/>
      </c>
      <c r="H11" s="45" t="str">
        <f t="shared" si="2"/>
        <v/>
      </c>
      <c r="I11" s="50"/>
      <c r="J11" s="353"/>
      <c r="K11" s="355"/>
      <c r="L11" s="120"/>
      <c r="M11" s="120"/>
      <c r="N11" s="120"/>
      <c r="O11" s="120"/>
      <c r="P11" s="120"/>
      <c r="Q11" s="120"/>
    </row>
    <row r="12" spans="1:17" ht="24.95" customHeight="1" x14ac:dyDescent="0.2">
      <c r="A12" s="17">
        <f t="shared" si="0"/>
        <v>5</v>
      </c>
      <c r="B12" s="230"/>
      <c r="C12" s="227"/>
      <c r="D12" s="109"/>
      <c r="E12" s="218"/>
      <c r="F12" s="183"/>
      <c r="G12" s="45" t="str">
        <f t="shared" si="1"/>
        <v/>
      </c>
      <c r="H12" s="45" t="str">
        <f t="shared" si="2"/>
        <v/>
      </c>
      <c r="I12" s="50"/>
      <c r="J12" s="353"/>
      <c r="K12" s="355"/>
      <c r="L12" s="120"/>
      <c r="M12" s="120"/>
      <c r="N12" s="120"/>
      <c r="O12" s="120"/>
      <c r="P12" s="120"/>
      <c r="Q12" s="120"/>
    </row>
    <row r="13" spans="1:17" ht="24.95" customHeight="1" x14ac:dyDescent="0.2">
      <c r="A13" s="17">
        <f t="shared" si="0"/>
        <v>6</v>
      </c>
      <c r="B13" s="230"/>
      <c r="C13" s="227"/>
      <c r="D13" s="109"/>
      <c r="E13" s="218"/>
      <c r="F13" s="183"/>
      <c r="G13" s="45" t="str">
        <f t="shared" si="1"/>
        <v/>
      </c>
      <c r="H13" s="45" t="str">
        <f t="shared" si="2"/>
        <v/>
      </c>
      <c r="I13" s="50"/>
      <c r="J13" s="353"/>
      <c r="K13" s="355"/>
      <c r="L13" s="120"/>
      <c r="M13" s="120"/>
      <c r="N13" s="120"/>
      <c r="O13" s="120"/>
      <c r="P13" s="120"/>
      <c r="Q13" s="120"/>
    </row>
    <row r="14" spans="1:17" ht="24.95" customHeight="1" x14ac:dyDescent="0.2">
      <c r="A14" s="17">
        <f t="shared" si="0"/>
        <v>7</v>
      </c>
      <c r="B14" s="230"/>
      <c r="C14" s="227"/>
      <c r="D14" s="109"/>
      <c r="E14" s="218"/>
      <c r="F14" s="183"/>
      <c r="G14" s="45" t="str">
        <f t="shared" si="1"/>
        <v/>
      </c>
      <c r="H14" s="45" t="str">
        <f t="shared" si="2"/>
        <v/>
      </c>
      <c r="I14" s="50"/>
      <c r="J14" s="353"/>
      <c r="K14" s="355"/>
      <c r="L14" s="120"/>
      <c r="M14" s="120"/>
      <c r="N14" s="120"/>
      <c r="O14" s="120"/>
      <c r="P14" s="120"/>
      <c r="Q14" s="120"/>
    </row>
    <row r="15" spans="1:17" ht="24.95" customHeight="1" x14ac:dyDescent="0.2">
      <c r="A15" s="17">
        <f t="shared" si="0"/>
        <v>8</v>
      </c>
      <c r="B15" s="230"/>
      <c r="C15" s="227"/>
      <c r="D15" s="109"/>
      <c r="E15" s="218"/>
      <c r="F15" s="183"/>
      <c r="G15" s="45" t="str">
        <f t="shared" si="1"/>
        <v/>
      </c>
      <c r="H15" s="45" t="str">
        <f t="shared" si="2"/>
        <v/>
      </c>
      <c r="I15" s="50"/>
      <c r="J15" s="353"/>
      <c r="K15" s="355"/>
      <c r="L15" s="120"/>
      <c r="M15" s="120"/>
      <c r="N15" s="120"/>
      <c r="O15" s="120"/>
      <c r="P15" s="120"/>
      <c r="Q15" s="120"/>
    </row>
    <row r="16" spans="1:17" ht="24.95" customHeight="1" x14ac:dyDescent="0.2">
      <c r="A16" s="17">
        <f t="shared" si="0"/>
        <v>9</v>
      </c>
      <c r="B16" s="230"/>
      <c r="C16" s="227"/>
      <c r="D16" s="109"/>
      <c r="E16" s="218"/>
      <c r="F16" s="183"/>
      <c r="G16" s="45" t="str">
        <f t="shared" si="1"/>
        <v/>
      </c>
      <c r="H16" s="45" t="str">
        <f t="shared" si="2"/>
        <v/>
      </c>
      <c r="I16" s="50"/>
      <c r="J16" s="353"/>
      <c r="K16" s="355"/>
      <c r="L16" s="120"/>
      <c r="M16" s="120"/>
      <c r="N16" s="120"/>
      <c r="O16" s="120"/>
      <c r="P16" s="120"/>
      <c r="Q16" s="120"/>
    </row>
    <row r="17" spans="1:17" ht="24.95" customHeight="1" x14ac:dyDescent="0.2">
      <c r="A17" s="17">
        <f t="shared" si="0"/>
        <v>10</v>
      </c>
      <c r="B17" s="230"/>
      <c r="C17" s="227"/>
      <c r="D17" s="109"/>
      <c r="E17" s="218"/>
      <c r="F17" s="183"/>
      <c r="G17" s="45" t="str">
        <f t="shared" si="1"/>
        <v/>
      </c>
      <c r="H17" s="45" t="str">
        <f t="shared" si="2"/>
        <v/>
      </c>
      <c r="I17" s="50"/>
      <c r="J17" s="353"/>
      <c r="K17" s="355"/>
      <c r="L17" s="120"/>
      <c r="M17" s="120"/>
      <c r="N17" s="120"/>
      <c r="O17" s="120"/>
      <c r="P17" s="120"/>
      <c r="Q17" s="120"/>
    </row>
    <row r="18" spans="1:17" ht="24.95" customHeight="1" x14ac:dyDescent="0.2">
      <c r="A18" s="17">
        <f t="shared" si="0"/>
        <v>11</v>
      </c>
      <c r="B18" s="230"/>
      <c r="C18" s="227"/>
      <c r="D18" s="109"/>
      <c r="E18" s="218"/>
      <c r="F18" s="183"/>
      <c r="G18" s="45" t="str">
        <f t="shared" si="1"/>
        <v/>
      </c>
      <c r="H18" s="45" t="str">
        <f t="shared" si="2"/>
        <v/>
      </c>
      <c r="I18" s="50"/>
      <c r="J18" s="353"/>
      <c r="K18" s="355"/>
      <c r="L18" s="120"/>
      <c r="M18" s="120"/>
      <c r="N18" s="120"/>
      <c r="O18" s="120"/>
      <c r="P18" s="120"/>
      <c r="Q18" s="120"/>
    </row>
    <row r="19" spans="1:17" ht="24.95" customHeight="1" x14ac:dyDescent="0.2">
      <c r="A19" s="17">
        <f t="shared" si="0"/>
        <v>12</v>
      </c>
      <c r="B19" s="230"/>
      <c r="C19" s="227"/>
      <c r="D19" s="109"/>
      <c r="E19" s="218"/>
      <c r="F19" s="183"/>
      <c r="G19" s="45" t="str">
        <f t="shared" si="1"/>
        <v/>
      </c>
      <c r="H19" s="45" t="str">
        <f t="shared" si="2"/>
        <v/>
      </c>
      <c r="I19" s="50"/>
      <c r="J19" s="353"/>
      <c r="K19" s="355"/>
      <c r="L19" s="120"/>
      <c r="M19" s="120"/>
      <c r="N19" s="120"/>
      <c r="O19" s="120"/>
      <c r="P19" s="120"/>
      <c r="Q19" s="120"/>
    </row>
    <row r="20" spans="1:17" ht="24.95" customHeight="1" x14ac:dyDescent="0.2">
      <c r="A20" s="17">
        <f t="shared" si="0"/>
        <v>13</v>
      </c>
      <c r="B20" s="230"/>
      <c r="C20" s="227"/>
      <c r="D20" s="109"/>
      <c r="E20" s="218"/>
      <c r="F20" s="183"/>
      <c r="G20" s="45" t="str">
        <f t="shared" si="1"/>
        <v/>
      </c>
      <c r="H20" s="45" t="str">
        <f t="shared" si="2"/>
        <v/>
      </c>
      <c r="I20" s="50"/>
      <c r="J20" s="353"/>
      <c r="K20" s="355"/>
      <c r="L20" s="120"/>
      <c r="M20" s="120"/>
      <c r="N20" s="120"/>
      <c r="O20" s="120"/>
      <c r="P20" s="120"/>
      <c r="Q20" s="120"/>
    </row>
    <row r="21" spans="1:17" ht="24.95" customHeight="1" x14ac:dyDescent="0.2">
      <c r="A21" s="17">
        <f t="shared" si="0"/>
        <v>14</v>
      </c>
      <c r="B21" s="230"/>
      <c r="C21" s="227"/>
      <c r="D21" s="109"/>
      <c r="E21" s="218"/>
      <c r="F21" s="183"/>
      <c r="G21" s="45" t="str">
        <f t="shared" si="1"/>
        <v/>
      </c>
      <c r="H21" s="45" t="str">
        <f t="shared" si="2"/>
        <v/>
      </c>
      <c r="I21" s="50"/>
      <c r="J21" s="353"/>
      <c r="K21" s="355"/>
      <c r="L21" s="120"/>
      <c r="M21" s="120"/>
      <c r="N21" s="120"/>
      <c r="O21" s="120"/>
      <c r="P21" s="120"/>
      <c r="Q21" s="120"/>
    </row>
    <row r="22" spans="1:17" ht="24.95" customHeight="1" x14ac:dyDescent="0.2">
      <c r="A22" s="17">
        <f t="shared" si="0"/>
        <v>15</v>
      </c>
      <c r="B22" s="230"/>
      <c r="C22" s="227"/>
      <c r="D22" s="109"/>
      <c r="E22" s="218"/>
      <c r="F22" s="183"/>
      <c r="G22" s="45" t="str">
        <f t="shared" si="1"/>
        <v/>
      </c>
      <c r="H22" s="45" t="str">
        <f t="shared" si="2"/>
        <v/>
      </c>
      <c r="I22" s="50"/>
      <c r="J22" s="353"/>
      <c r="K22" s="355"/>
      <c r="L22" s="120"/>
      <c r="M22" s="120"/>
      <c r="N22" s="120"/>
      <c r="O22" s="120"/>
      <c r="P22" s="120"/>
      <c r="Q22" s="120"/>
    </row>
    <row r="23" spans="1:17" ht="24.95" customHeight="1" x14ac:dyDescent="0.2">
      <c r="A23" s="17">
        <f t="shared" si="0"/>
        <v>16</v>
      </c>
      <c r="B23" s="230"/>
      <c r="C23" s="227"/>
      <c r="D23" s="109"/>
      <c r="E23" s="218"/>
      <c r="F23" s="183"/>
      <c r="G23" s="45" t="str">
        <f t="shared" si="1"/>
        <v/>
      </c>
      <c r="H23" s="45" t="str">
        <f t="shared" si="2"/>
        <v/>
      </c>
      <c r="I23" s="50"/>
      <c r="J23" s="353"/>
      <c r="K23" s="355"/>
      <c r="L23" s="120"/>
      <c r="M23" s="120"/>
      <c r="N23" s="120"/>
      <c r="O23" s="120"/>
      <c r="P23" s="120"/>
      <c r="Q23" s="120"/>
    </row>
    <row r="24" spans="1:17" ht="24.95" customHeight="1" x14ac:dyDescent="0.2">
      <c r="A24" s="17">
        <f t="shared" si="0"/>
        <v>17</v>
      </c>
      <c r="B24" s="230"/>
      <c r="C24" s="227"/>
      <c r="D24" s="109"/>
      <c r="E24" s="218"/>
      <c r="F24" s="183"/>
      <c r="G24" s="45" t="str">
        <f t="shared" si="1"/>
        <v/>
      </c>
      <c r="H24" s="45" t="str">
        <f t="shared" si="2"/>
        <v/>
      </c>
      <c r="I24" s="50"/>
      <c r="J24" s="353"/>
      <c r="K24" s="355"/>
      <c r="L24" s="120"/>
      <c r="M24" s="120"/>
      <c r="N24" s="120"/>
      <c r="O24" s="120"/>
      <c r="P24" s="120"/>
      <c r="Q24" s="120"/>
    </row>
    <row r="25" spans="1:17" ht="24.95" customHeight="1" x14ac:dyDescent="0.2">
      <c r="A25" s="17">
        <f t="shared" si="0"/>
        <v>18</v>
      </c>
      <c r="B25" s="230"/>
      <c r="C25" s="223"/>
      <c r="D25" s="109"/>
      <c r="E25" s="218"/>
      <c r="F25" s="183"/>
      <c r="G25" s="45" t="str">
        <f t="shared" si="1"/>
        <v/>
      </c>
      <c r="H25" s="45" t="str">
        <f t="shared" si="2"/>
        <v/>
      </c>
      <c r="I25" s="50"/>
      <c r="J25" s="353"/>
      <c r="K25" s="355"/>
      <c r="L25" s="120"/>
      <c r="M25" s="120"/>
      <c r="N25" s="120"/>
      <c r="O25" s="120"/>
      <c r="P25" s="120"/>
      <c r="Q25" s="120"/>
    </row>
    <row r="26" spans="1:17" ht="24.95" customHeight="1" x14ac:dyDescent="0.2">
      <c r="A26" s="17">
        <f t="shared" si="0"/>
        <v>19</v>
      </c>
      <c r="B26" s="230"/>
      <c r="C26" s="223"/>
      <c r="D26" s="109"/>
      <c r="E26" s="218"/>
      <c r="F26" s="183"/>
      <c r="G26" s="45" t="str">
        <f t="shared" si="1"/>
        <v/>
      </c>
      <c r="H26" s="45" t="str">
        <f t="shared" si="2"/>
        <v/>
      </c>
      <c r="I26" s="50"/>
      <c r="J26" s="353"/>
      <c r="K26" s="355"/>
      <c r="L26" s="120"/>
      <c r="M26" s="120"/>
      <c r="N26" s="120"/>
      <c r="O26" s="120"/>
      <c r="P26" s="120"/>
      <c r="Q26" s="120"/>
    </row>
    <row r="27" spans="1:17" ht="24.95" customHeight="1" x14ac:dyDescent="0.2">
      <c r="A27" s="17">
        <f t="shared" si="0"/>
        <v>20</v>
      </c>
      <c r="B27" s="230"/>
      <c r="C27" s="223"/>
      <c r="D27" s="109"/>
      <c r="E27" s="218"/>
      <c r="F27" s="183"/>
      <c r="G27" s="45" t="str">
        <f t="shared" si="1"/>
        <v/>
      </c>
      <c r="H27" s="45" t="str">
        <f t="shared" si="2"/>
        <v/>
      </c>
      <c r="I27" s="50"/>
      <c r="J27" s="353"/>
      <c r="K27" s="355"/>
      <c r="L27" s="120"/>
      <c r="M27" s="120"/>
      <c r="N27" s="120"/>
      <c r="O27" s="120"/>
      <c r="P27" s="120"/>
      <c r="Q27" s="120"/>
    </row>
    <row r="28" spans="1:17" ht="24.95" customHeight="1" x14ac:dyDescent="0.2">
      <c r="A28" s="17">
        <f t="shared" si="0"/>
        <v>21</v>
      </c>
      <c r="B28" s="230"/>
      <c r="C28" s="223"/>
      <c r="D28" s="109"/>
      <c r="E28" s="218"/>
      <c r="F28" s="183"/>
      <c r="G28" s="45" t="str">
        <f t="shared" si="1"/>
        <v/>
      </c>
      <c r="H28" s="45" t="str">
        <f t="shared" si="2"/>
        <v/>
      </c>
      <c r="I28" s="50"/>
      <c r="J28" s="353"/>
      <c r="K28" s="355"/>
      <c r="L28" s="120"/>
      <c r="M28" s="120"/>
      <c r="N28" s="120"/>
      <c r="O28" s="120"/>
      <c r="P28" s="120"/>
      <c r="Q28" s="120"/>
    </row>
    <row r="29" spans="1:17" ht="24.95" customHeight="1" x14ac:dyDescent="0.2">
      <c r="A29" s="17">
        <f t="shared" si="0"/>
        <v>22</v>
      </c>
      <c r="B29" s="230"/>
      <c r="C29" s="223"/>
      <c r="D29" s="109"/>
      <c r="E29" s="218"/>
      <c r="F29" s="183"/>
      <c r="G29" s="45" t="str">
        <f t="shared" si="1"/>
        <v/>
      </c>
      <c r="H29" s="45" t="str">
        <f t="shared" si="2"/>
        <v/>
      </c>
      <c r="I29" s="50"/>
      <c r="J29" s="353"/>
      <c r="K29" s="355"/>
      <c r="L29" s="120"/>
      <c r="M29" s="120"/>
      <c r="N29" s="120"/>
      <c r="O29" s="120"/>
      <c r="P29" s="120"/>
      <c r="Q29" s="120"/>
    </row>
    <row r="30" spans="1:17" ht="24.95" customHeight="1" x14ac:dyDescent="0.2">
      <c r="A30" s="17">
        <f t="shared" si="0"/>
        <v>23</v>
      </c>
      <c r="B30" s="230"/>
      <c r="C30" s="223"/>
      <c r="D30" s="109"/>
      <c r="E30" s="218"/>
      <c r="F30" s="183"/>
      <c r="G30" s="45" t="str">
        <f t="shared" si="1"/>
        <v/>
      </c>
      <c r="H30" s="45" t="str">
        <f t="shared" si="2"/>
        <v/>
      </c>
      <c r="I30" s="50"/>
      <c r="J30" s="353"/>
      <c r="K30" s="355"/>
      <c r="L30" s="120"/>
      <c r="M30" s="120"/>
      <c r="N30" s="120"/>
      <c r="O30" s="120"/>
      <c r="P30" s="120"/>
      <c r="Q30" s="120"/>
    </row>
    <row r="31" spans="1:17" ht="24.95" customHeight="1" x14ac:dyDescent="0.2">
      <c r="A31" s="17">
        <f t="shared" si="0"/>
        <v>24</v>
      </c>
      <c r="B31" s="230"/>
      <c r="C31" s="223"/>
      <c r="D31" s="109"/>
      <c r="E31" s="218"/>
      <c r="F31" s="183"/>
      <c r="G31" s="45" t="str">
        <f t="shared" si="1"/>
        <v/>
      </c>
      <c r="H31" s="45" t="str">
        <f t="shared" si="2"/>
        <v/>
      </c>
      <c r="I31" s="50"/>
      <c r="J31" s="353"/>
      <c r="K31" s="355"/>
      <c r="L31" s="120"/>
      <c r="M31" s="120"/>
      <c r="N31" s="120"/>
      <c r="O31" s="120"/>
      <c r="P31" s="120"/>
      <c r="Q31" s="120"/>
    </row>
    <row r="32" spans="1:17" ht="24.95" customHeight="1" x14ac:dyDescent="0.2">
      <c r="A32" s="17">
        <f t="shared" si="0"/>
        <v>25</v>
      </c>
      <c r="B32" s="230"/>
      <c r="C32" s="223"/>
      <c r="D32" s="109"/>
      <c r="E32" s="218"/>
      <c r="F32" s="183"/>
      <c r="G32" s="45" t="str">
        <f t="shared" si="1"/>
        <v/>
      </c>
      <c r="H32" s="45" t="str">
        <f t="shared" si="2"/>
        <v/>
      </c>
      <c r="I32" s="50"/>
      <c r="J32" s="353"/>
      <c r="K32" s="355"/>
      <c r="L32" s="120"/>
      <c r="M32" s="120"/>
      <c r="N32" s="120"/>
      <c r="O32" s="120"/>
      <c r="P32" s="120"/>
      <c r="Q32" s="120"/>
    </row>
    <row r="33" spans="1:17" ht="24.95" customHeight="1" x14ac:dyDescent="0.2">
      <c r="A33" s="17">
        <f t="shared" si="0"/>
        <v>26</v>
      </c>
      <c r="B33" s="230"/>
      <c r="C33" s="223"/>
      <c r="D33" s="109"/>
      <c r="E33" s="218"/>
      <c r="F33" s="183"/>
      <c r="G33" s="45" t="str">
        <f t="shared" si="1"/>
        <v/>
      </c>
      <c r="H33" s="45" t="str">
        <f t="shared" si="2"/>
        <v/>
      </c>
      <c r="I33" s="50"/>
      <c r="J33" s="353"/>
      <c r="K33" s="355"/>
      <c r="L33" s="120"/>
      <c r="M33" s="120"/>
      <c r="N33" s="120"/>
      <c r="O33" s="120"/>
      <c r="P33" s="120"/>
      <c r="Q33" s="120"/>
    </row>
    <row r="34" spans="1:17" ht="24.95" customHeight="1" x14ac:dyDescent="0.2">
      <c r="A34" s="17">
        <f t="shared" si="0"/>
        <v>27</v>
      </c>
      <c r="B34" s="230"/>
      <c r="C34" s="223"/>
      <c r="D34" s="109"/>
      <c r="E34" s="218"/>
      <c r="F34" s="183"/>
      <c r="G34" s="45" t="str">
        <f t="shared" si="1"/>
        <v/>
      </c>
      <c r="H34" s="45" t="str">
        <f t="shared" si="2"/>
        <v/>
      </c>
      <c r="I34" s="50"/>
      <c r="J34" s="353"/>
      <c r="K34" s="355"/>
      <c r="L34" s="120"/>
      <c r="M34" s="120"/>
      <c r="N34" s="120"/>
      <c r="O34" s="120"/>
      <c r="P34" s="120"/>
      <c r="Q34" s="120"/>
    </row>
    <row r="35" spans="1:17" ht="24.95" customHeight="1" x14ac:dyDescent="0.2">
      <c r="A35" s="17">
        <f t="shared" si="0"/>
        <v>28</v>
      </c>
      <c r="B35" s="230"/>
      <c r="C35" s="223"/>
      <c r="D35" s="109"/>
      <c r="E35" s="218"/>
      <c r="F35" s="183"/>
      <c r="G35" s="45" t="str">
        <f t="shared" si="1"/>
        <v/>
      </c>
      <c r="H35" s="45" t="str">
        <f t="shared" si="2"/>
        <v/>
      </c>
      <c r="I35" s="50"/>
      <c r="J35" s="353"/>
      <c r="K35" s="355"/>
      <c r="L35" s="120"/>
      <c r="M35" s="120"/>
      <c r="N35" s="120"/>
      <c r="O35" s="120"/>
      <c r="P35" s="120"/>
      <c r="Q35" s="120"/>
    </row>
    <row r="36" spans="1:17" ht="24.95" customHeight="1" x14ac:dyDescent="0.2">
      <c r="A36" s="17">
        <f t="shared" si="0"/>
        <v>29</v>
      </c>
      <c r="B36" s="230"/>
      <c r="C36" s="223"/>
      <c r="D36" s="109"/>
      <c r="E36" s="218"/>
      <c r="F36" s="183"/>
      <c r="G36" s="45" t="str">
        <f t="shared" si="1"/>
        <v/>
      </c>
      <c r="H36" s="45" t="str">
        <f t="shared" si="2"/>
        <v/>
      </c>
      <c r="I36" s="50"/>
      <c r="J36" s="353"/>
      <c r="K36" s="355"/>
      <c r="L36" s="120"/>
      <c r="M36" s="120"/>
      <c r="N36" s="120"/>
      <c r="O36" s="120"/>
      <c r="P36" s="120"/>
      <c r="Q36" s="120"/>
    </row>
    <row r="37" spans="1:17" ht="24.95" customHeight="1" x14ac:dyDescent="0.2">
      <c r="A37" s="17">
        <f t="shared" si="0"/>
        <v>30</v>
      </c>
      <c r="B37" s="230"/>
      <c r="C37" s="223"/>
      <c r="D37" s="109"/>
      <c r="E37" s="218"/>
      <c r="F37" s="183"/>
      <c r="G37" s="45" t="str">
        <f t="shared" si="1"/>
        <v/>
      </c>
      <c r="H37" s="45" t="str">
        <f t="shared" si="2"/>
        <v/>
      </c>
      <c r="I37" s="50"/>
      <c r="J37" s="353"/>
      <c r="K37" s="355"/>
      <c r="L37" s="120"/>
      <c r="M37" s="120"/>
      <c r="N37" s="120"/>
      <c r="O37" s="120"/>
      <c r="P37" s="120"/>
      <c r="Q37" s="120"/>
    </row>
    <row r="38" spans="1:17" ht="24.95" customHeight="1" x14ac:dyDescent="0.2">
      <c r="A38" s="17">
        <f t="shared" si="0"/>
        <v>31</v>
      </c>
      <c r="B38" s="230"/>
      <c r="C38" s="223"/>
      <c r="D38" s="109"/>
      <c r="E38" s="218"/>
      <c r="F38" s="183"/>
      <c r="G38" s="45" t="str">
        <f t="shared" si="1"/>
        <v/>
      </c>
      <c r="H38" s="45" t="str">
        <f t="shared" si="2"/>
        <v/>
      </c>
      <c r="I38" s="50"/>
      <c r="J38" s="353"/>
      <c r="K38" s="355"/>
      <c r="L38" s="120"/>
      <c r="M38" s="120"/>
      <c r="N38" s="120"/>
      <c r="O38" s="120"/>
      <c r="P38" s="120"/>
      <c r="Q38" s="120"/>
    </row>
    <row r="39" spans="1:17" ht="24.95" customHeight="1" x14ac:dyDescent="0.2">
      <c r="A39" s="17">
        <f t="shared" si="0"/>
        <v>32</v>
      </c>
      <c r="B39" s="230"/>
      <c r="C39" s="223"/>
      <c r="D39" s="109"/>
      <c r="E39" s="218"/>
      <c r="F39" s="183"/>
      <c r="G39" s="45" t="str">
        <f t="shared" si="1"/>
        <v/>
      </c>
      <c r="H39" s="45" t="str">
        <f t="shared" si="2"/>
        <v/>
      </c>
      <c r="I39" s="50"/>
      <c r="J39" s="353"/>
      <c r="K39" s="355"/>
      <c r="L39" s="120"/>
      <c r="M39" s="120"/>
      <c r="N39" s="120"/>
      <c r="O39" s="120"/>
      <c r="P39" s="120"/>
      <c r="Q39" s="120"/>
    </row>
    <row r="40" spans="1:17" ht="24.95" customHeight="1" x14ac:dyDescent="0.2">
      <c r="A40" s="17">
        <f t="shared" si="0"/>
        <v>33</v>
      </c>
      <c r="B40" s="230"/>
      <c r="C40" s="223"/>
      <c r="D40" s="109"/>
      <c r="E40" s="218"/>
      <c r="F40" s="183"/>
      <c r="G40" s="45" t="str">
        <f t="shared" si="1"/>
        <v/>
      </c>
      <c r="H40" s="45" t="str">
        <f t="shared" si="2"/>
        <v/>
      </c>
      <c r="I40" s="50"/>
      <c r="J40" s="353"/>
      <c r="K40" s="355"/>
      <c r="L40" s="120"/>
      <c r="M40" s="120"/>
      <c r="N40" s="120"/>
      <c r="O40" s="120"/>
      <c r="P40" s="120"/>
      <c r="Q40" s="120"/>
    </row>
    <row r="41" spans="1:17" ht="24.95" customHeight="1" x14ac:dyDescent="0.2">
      <c r="A41" s="17">
        <f t="shared" ref="A41:A72" si="3">1+A40</f>
        <v>34</v>
      </c>
      <c r="B41" s="230"/>
      <c r="C41" s="223"/>
      <c r="D41" s="109"/>
      <c r="E41" s="218"/>
      <c r="F41" s="183"/>
      <c r="G41" s="45" t="str">
        <f t="shared" si="1"/>
        <v/>
      </c>
      <c r="H41" s="45" t="str">
        <f t="shared" si="2"/>
        <v/>
      </c>
      <c r="I41" s="50"/>
      <c r="J41" s="353"/>
      <c r="K41" s="355"/>
      <c r="L41" s="120"/>
      <c r="M41" s="120"/>
      <c r="N41" s="120"/>
      <c r="O41" s="120"/>
      <c r="P41" s="120"/>
      <c r="Q41" s="120"/>
    </row>
    <row r="42" spans="1:17" ht="24.95" customHeight="1" x14ac:dyDescent="0.2">
      <c r="A42" s="17">
        <f t="shared" si="3"/>
        <v>35</v>
      </c>
      <c r="B42" s="230"/>
      <c r="C42" s="223"/>
      <c r="D42" s="109"/>
      <c r="E42" s="218"/>
      <c r="F42" s="183"/>
      <c r="G42" s="45" t="str">
        <f t="shared" si="1"/>
        <v/>
      </c>
      <c r="H42" s="45" t="str">
        <f t="shared" si="2"/>
        <v/>
      </c>
      <c r="I42" s="50"/>
      <c r="J42" s="353"/>
      <c r="K42" s="355"/>
      <c r="L42" s="120"/>
      <c r="M42" s="120"/>
      <c r="N42" s="120"/>
      <c r="O42" s="120"/>
      <c r="P42" s="120"/>
      <c r="Q42" s="120"/>
    </row>
    <row r="43" spans="1:17" ht="24.95" customHeight="1" x14ac:dyDescent="0.2">
      <c r="A43" s="17">
        <f t="shared" si="3"/>
        <v>36</v>
      </c>
      <c r="B43" s="230"/>
      <c r="C43" s="223"/>
      <c r="D43" s="109"/>
      <c r="E43" s="218"/>
      <c r="F43" s="183"/>
      <c r="G43" s="45" t="str">
        <f t="shared" si="1"/>
        <v/>
      </c>
      <c r="H43" s="45" t="str">
        <f t="shared" si="2"/>
        <v/>
      </c>
      <c r="I43" s="50"/>
      <c r="J43" s="353"/>
      <c r="K43" s="355"/>
      <c r="L43" s="120"/>
      <c r="M43" s="120"/>
      <c r="N43" s="120"/>
      <c r="O43" s="120"/>
      <c r="P43" s="120"/>
      <c r="Q43" s="120"/>
    </row>
    <row r="44" spans="1:17" ht="24.95" customHeight="1" x14ac:dyDescent="0.2">
      <c r="A44" s="17">
        <f t="shared" si="3"/>
        <v>37</v>
      </c>
      <c r="B44" s="230"/>
      <c r="C44" s="223"/>
      <c r="D44" s="109"/>
      <c r="E44" s="218"/>
      <c r="F44" s="183"/>
      <c r="G44" s="45" t="str">
        <f t="shared" si="1"/>
        <v/>
      </c>
      <c r="H44" s="45" t="str">
        <f t="shared" si="2"/>
        <v/>
      </c>
      <c r="I44" s="50"/>
      <c r="J44" s="353"/>
      <c r="K44" s="355"/>
      <c r="L44" s="120"/>
      <c r="M44" s="120"/>
      <c r="N44" s="120"/>
      <c r="O44" s="120"/>
      <c r="P44" s="120"/>
      <c r="Q44" s="120"/>
    </row>
    <row r="45" spans="1:17" ht="24.95" customHeight="1" x14ac:dyDescent="0.2">
      <c r="A45" s="17">
        <f t="shared" si="3"/>
        <v>38</v>
      </c>
      <c r="B45" s="230"/>
      <c r="C45" s="223"/>
      <c r="D45" s="109"/>
      <c r="E45" s="218"/>
      <c r="F45" s="183"/>
      <c r="G45" s="45" t="str">
        <f t="shared" si="1"/>
        <v/>
      </c>
      <c r="H45" s="45" t="str">
        <f t="shared" si="2"/>
        <v/>
      </c>
      <c r="I45" s="50"/>
      <c r="J45" s="353"/>
      <c r="K45" s="355"/>
      <c r="L45" s="120"/>
      <c r="M45" s="120"/>
      <c r="N45" s="120"/>
      <c r="O45" s="120"/>
      <c r="P45" s="120"/>
      <c r="Q45" s="120"/>
    </row>
    <row r="46" spans="1:17" ht="24.95" customHeight="1" x14ac:dyDescent="0.2">
      <c r="A46" s="17">
        <f t="shared" si="3"/>
        <v>39</v>
      </c>
      <c r="B46" s="230"/>
      <c r="C46" s="223"/>
      <c r="D46" s="109"/>
      <c r="E46" s="218"/>
      <c r="F46" s="183"/>
      <c r="G46" s="45" t="str">
        <f t="shared" si="1"/>
        <v/>
      </c>
      <c r="H46" s="45" t="str">
        <f t="shared" si="2"/>
        <v/>
      </c>
      <c r="I46" s="50"/>
      <c r="J46" s="353"/>
      <c r="K46" s="355"/>
      <c r="L46" s="120"/>
      <c r="M46" s="120"/>
      <c r="N46" s="120"/>
      <c r="O46" s="120"/>
      <c r="P46" s="120"/>
      <c r="Q46" s="120"/>
    </row>
    <row r="47" spans="1:17" ht="24.95" customHeight="1" x14ac:dyDescent="0.2">
      <c r="A47" s="17">
        <f t="shared" si="3"/>
        <v>40</v>
      </c>
      <c r="B47" s="230"/>
      <c r="C47" s="223"/>
      <c r="D47" s="109"/>
      <c r="E47" s="218"/>
      <c r="F47" s="183"/>
      <c r="G47" s="45" t="str">
        <f t="shared" si="1"/>
        <v/>
      </c>
      <c r="H47" s="45" t="str">
        <f t="shared" si="2"/>
        <v/>
      </c>
      <c r="I47" s="50"/>
      <c r="J47" s="353"/>
      <c r="K47" s="355"/>
      <c r="L47" s="120"/>
      <c r="M47" s="120"/>
      <c r="N47" s="120"/>
      <c r="O47" s="120"/>
      <c r="P47" s="120"/>
      <c r="Q47" s="120"/>
    </row>
    <row r="48" spans="1:17" ht="24.95" customHeight="1" x14ac:dyDescent="0.2">
      <c r="A48" s="17">
        <f t="shared" si="3"/>
        <v>41</v>
      </c>
      <c r="B48" s="230"/>
      <c r="C48" s="223"/>
      <c r="D48" s="109"/>
      <c r="E48" s="218"/>
      <c r="F48" s="183"/>
      <c r="G48" s="45" t="str">
        <f t="shared" si="1"/>
        <v/>
      </c>
      <c r="H48" s="45" t="str">
        <f t="shared" si="2"/>
        <v/>
      </c>
      <c r="I48" s="50"/>
      <c r="J48" s="353"/>
      <c r="K48" s="355"/>
      <c r="L48" s="120"/>
      <c r="M48" s="120"/>
      <c r="N48" s="120"/>
      <c r="O48" s="120"/>
      <c r="P48" s="120"/>
      <c r="Q48" s="120"/>
    </row>
    <row r="49" spans="1:17" ht="24.95" customHeight="1" x14ac:dyDescent="0.2">
      <c r="A49" s="17">
        <f t="shared" si="3"/>
        <v>42</v>
      </c>
      <c r="B49" s="230"/>
      <c r="C49" s="223"/>
      <c r="D49" s="109"/>
      <c r="E49" s="218"/>
      <c r="F49" s="183"/>
      <c r="G49" s="45" t="str">
        <f t="shared" si="1"/>
        <v/>
      </c>
      <c r="H49" s="45" t="str">
        <f t="shared" si="2"/>
        <v/>
      </c>
      <c r="I49" s="50"/>
      <c r="J49" s="353"/>
      <c r="K49" s="355"/>
      <c r="L49" s="120"/>
      <c r="M49" s="120"/>
      <c r="N49" s="120"/>
      <c r="O49" s="120"/>
      <c r="P49" s="120"/>
      <c r="Q49" s="120"/>
    </row>
    <row r="50" spans="1:17" ht="24.95" customHeight="1" x14ac:dyDescent="0.2">
      <c r="A50" s="17">
        <f t="shared" si="3"/>
        <v>43</v>
      </c>
      <c r="B50" s="230"/>
      <c r="C50" s="223"/>
      <c r="D50" s="109"/>
      <c r="E50" s="218"/>
      <c r="F50" s="183"/>
      <c r="G50" s="45" t="str">
        <f t="shared" si="1"/>
        <v/>
      </c>
      <c r="H50" s="45" t="str">
        <f t="shared" si="2"/>
        <v/>
      </c>
      <c r="I50" s="50"/>
      <c r="J50" s="353"/>
      <c r="K50" s="355"/>
      <c r="L50" s="120"/>
      <c r="M50" s="120"/>
      <c r="N50" s="120"/>
      <c r="O50" s="120"/>
      <c r="P50" s="120"/>
      <c r="Q50" s="120"/>
    </row>
    <row r="51" spans="1:17" ht="24.95" customHeight="1" x14ac:dyDescent="0.2">
      <c r="A51" s="17">
        <f t="shared" si="3"/>
        <v>44</v>
      </c>
      <c r="B51" s="230"/>
      <c r="C51" s="223"/>
      <c r="D51" s="109"/>
      <c r="E51" s="218"/>
      <c r="F51" s="183"/>
      <c r="G51" s="45" t="str">
        <f t="shared" si="1"/>
        <v/>
      </c>
      <c r="H51" s="45" t="str">
        <f t="shared" si="2"/>
        <v/>
      </c>
      <c r="I51" s="50"/>
      <c r="J51" s="353"/>
      <c r="K51" s="355"/>
      <c r="L51" s="120"/>
      <c r="M51" s="120"/>
      <c r="N51" s="120"/>
      <c r="O51" s="120"/>
      <c r="P51" s="120"/>
      <c r="Q51" s="120"/>
    </row>
    <row r="52" spans="1:17" ht="24.95" customHeight="1" x14ac:dyDescent="0.2">
      <c r="A52" s="17">
        <f t="shared" si="3"/>
        <v>45</v>
      </c>
      <c r="B52" s="230"/>
      <c r="C52" s="223"/>
      <c r="D52" s="109"/>
      <c r="E52" s="218"/>
      <c r="F52" s="183"/>
      <c r="G52" s="45" t="str">
        <f t="shared" si="1"/>
        <v/>
      </c>
      <c r="H52" s="45" t="str">
        <f t="shared" si="2"/>
        <v/>
      </c>
      <c r="I52" s="50"/>
      <c r="J52" s="353"/>
      <c r="K52" s="355"/>
      <c r="L52" s="120"/>
      <c r="M52" s="120"/>
      <c r="N52" s="120"/>
      <c r="O52" s="120"/>
      <c r="P52" s="120"/>
      <c r="Q52" s="120"/>
    </row>
    <row r="53" spans="1:17" ht="24.95" customHeight="1" x14ac:dyDescent="0.2">
      <c r="A53" s="17">
        <f t="shared" si="3"/>
        <v>46</v>
      </c>
      <c r="B53" s="230"/>
      <c r="C53" s="223"/>
      <c r="D53" s="109"/>
      <c r="E53" s="218"/>
      <c r="F53" s="183"/>
      <c r="G53" s="45" t="str">
        <f t="shared" si="1"/>
        <v/>
      </c>
      <c r="H53" s="45" t="str">
        <f t="shared" si="2"/>
        <v/>
      </c>
      <c r="I53" s="50"/>
      <c r="J53" s="353"/>
      <c r="K53" s="355"/>
      <c r="L53" s="120"/>
      <c r="M53" s="120"/>
      <c r="N53" s="120"/>
      <c r="O53" s="120"/>
      <c r="P53" s="120"/>
      <c r="Q53" s="120"/>
    </row>
    <row r="54" spans="1:17" ht="24.95" customHeight="1" x14ac:dyDescent="0.2">
      <c r="A54" s="17">
        <f t="shared" si="3"/>
        <v>47</v>
      </c>
      <c r="B54" s="230"/>
      <c r="C54" s="223"/>
      <c r="D54" s="109"/>
      <c r="E54" s="218"/>
      <c r="F54" s="183"/>
      <c r="G54" s="45" t="str">
        <f t="shared" si="1"/>
        <v/>
      </c>
      <c r="H54" s="45" t="str">
        <f t="shared" si="2"/>
        <v/>
      </c>
      <c r="I54" s="50"/>
      <c r="J54" s="353"/>
      <c r="K54" s="355"/>
      <c r="L54" s="120"/>
      <c r="M54" s="120"/>
      <c r="N54" s="120"/>
      <c r="O54" s="120"/>
      <c r="P54" s="120"/>
      <c r="Q54" s="120"/>
    </row>
    <row r="55" spans="1:17" ht="24.95" customHeight="1" x14ac:dyDescent="0.2">
      <c r="A55" s="17">
        <f t="shared" si="3"/>
        <v>48</v>
      </c>
      <c r="B55" s="230"/>
      <c r="C55" s="223"/>
      <c r="D55" s="109"/>
      <c r="E55" s="218"/>
      <c r="F55" s="183"/>
      <c r="G55" s="45" t="str">
        <f t="shared" si="1"/>
        <v/>
      </c>
      <c r="H55" s="45" t="str">
        <f t="shared" si="2"/>
        <v/>
      </c>
      <c r="I55" s="50"/>
      <c r="J55" s="353"/>
      <c r="K55" s="355"/>
      <c r="L55" s="120"/>
      <c r="M55" s="120"/>
      <c r="N55" s="120"/>
      <c r="O55" s="120"/>
      <c r="P55" s="120"/>
      <c r="Q55" s="120"/>
    </row>
    <row r="56" spans="1:17" ht="24.95" customHeight="1" x14ac:dyDescent="0.2">
      <c r="A56" s="17">
        <f t="shared" si="3"/>
        <v>49</v>
      </c>
      <c r="B56" s="230"/>
      <c r="C56" s="223"/>
      <c r="D56" s="109"/>
      <c r="E56" s="218"/>
      <c r="F56" s="183"/>
      <c r="G56" s="45" t="str">
        <f t="shared" si="1"/>
        <v/>
      </c>
      <c r="H56" s="45" t="str">
        <f t="shared" si="2"/>
        <v/>
      </c>
      <c r="I56" s="50"/>
      <c r="J56" s="353"/>
      <c r="K56" s="355"/>
      <c r="L56" s="120"/>
      <c r="M56" s="120"/>
      <c r="N56" s="120"/>
      <c r="O56" s="120"/>
      <c r="P56" s="120"/>
      <c r="Q56" s="120"/>
    </row>
    <row r="57" spans="1:17" ht="24.95" customHeight="1" x14ac:dyDescent="0.2">
      <c r="A57" s="17">
        <f t="shared" si="3"/>
        <v>50</v>
      </c>
      <c r="B57" s="230"/>
      <c r="C57" s="223"/>
      <c r="D57" s="109"/>
      <c r="E57" s="218"/>
      <c r="F57" s="183"/>
      <c r="G57" s="45" t="str">
        <f t="shared" si="1"/>
        <v/>
      </c>
      <c r="H57" s="45" t="str">
        <f t="shared" si="2"/>
        <v/>
      </c>
      <c r="I57" s="50"/>
      <c r="J57" s="353"/>
      <c r="K57" s="355"/>
      <c r="L57" s="120"/>
      <c r="M57" s="120"/>
      <c r="N57" s="120"/>
      <c r="O57" s="120"/>
      <c r="P57" s="120"/>
      <c r="Q57" s="120"/>
    </row>
    <row r="58" spans="1:17" ht="24.95" customHeight="1" x14ac:dyDescent="0.2">
      <c r="A58" s="17">
        <f t="shared" si="3"/>
        <v>51</v>
      </c>
      <c r="B58" s="230"/>
      <c r="C58" s="223"/>
      <c r="D58" s="109"/>
      <c r="E58" s="218"/>
      <c r="F58" s="183"/>
      <c r="G58" s="45" t="str">
        <f t="shared" si="1"/>
        <v/>
      </c>
      <c r="H58" s="45" t="str">
        <f t="shared" si="2"/>
        <v/>
      </c>
      <c r="I58" s="50"/>
      <c r="J58" s="353"/>
      <c r="K58" s="355"/>
      <c r="L58" s="120"/>
      <c r="M58" s="120"/>
      <c r="N58" s="120"/>
      <c r="O58" s="120"/>
      <c r="P58" s="120"/>
      <c r="Q58" s="120"/>
    </row>
    <row r="59" spans="1:17" ht="24.95" customHeight="1" x14ac:dyDescent="0.2">
      <c r="A59" s="17">
        <f t="shared" si="3"/>
        <v>52</v>
      </c>
      <c r="B59" s="230"/>
      <c r="C59" s="223"/>
      <c r="D59" s="109"/>
      <c r="E59" s="218"/>
      <c r="F59" s="183"/>
      <c r="G59" s="45" t="str">
        <f t="shared" si="1"/>
        <v/>
      </c>
      <c r="H59" s="45" t="str">
        <f t="shared" si="2"/>
        <v/>
      </c>
      <c r="I59" s="50"/>
      <c r="J59" s="353"/>
      <c r="K59" s="355"/>
      <c r="L59" s="120"/>
      <c r="M59" s="120"/>
      <c r="N59" s="120"/>
      <c r="O59" s="120"/>
      <c r="P59" s="120"/>
      <c r="Q59" s="120"/>
    </row>
    <row r="60" spans="1:17" ht="24.95" customHeight="1" x14ac:dyDescent="0.2">
      <c r="A60" s="17">
        <f t="shared" si="3"/>
        <v>53</v>
      </c>
      <c r="B60" s="230"/>
      <c r="C60" s="223"/>
      <c r="D60" s="109"/>
      <c r="E60" s="218"/>
      <c r="F60" s="183"/>
      <c r="G60" s="45" t="str">
        <f t="shared" si="1"/>
        <v/>
      </c>
      <c r="H60" s="45" t="str">
        <f t="shared" si="2"/>
        <v/>
      </c>
      <c r="I60" s="50"/>
      <c r="J60" s="353"/>
      <c r="K60" s="355"/>
      <c r="L60" s="120"/>
      <c r="M60" s="120"/>
      <c r="N60" s="120"/>
      <c r="O60" s="120"/>
      <c r="P60" s="120"/>
      <c r="Q60" s="120"/>
    </row>
    <row r="61" spans="1:17" ht="24.95" customHeight="1" x14ac:dyDescent="0.2">
      <c r="A61" s="17">
        <f t="shared" si="3"/>
        <v>54</v>
      </c>
      <c r="B61" s="230"/>
      <c r="C61" s="223"/>
      <c r="D61" s="109"/>
      <c r="E61" s="218"/>
      <c r="F61" s="183"/>
      <c r="G61" s="45" t="str">
        <f t="shared" si="1"/>
        <v/>
      </c>
      <c r="H61" s="45" t="str">
        <f t="shared" si="2"/>
        <v/>
      </c>
      <c r="I61" s="50"/>
      <c r="J61" s="353"/>
      <c r="K61" s="355"/>
      <c r="L61" s="120"/>
      <c r="M61" s="120"/>
      <c r="N61" s="120"/>
      <c r="O61" s="120"/>
      <c r="P61" s="120"/>
      <c r="Q61" s="120"/>
    </row>
    <row r="62" spans="1:17" ht="24.95" customHeight="1" x14ac:dyDescent="0.2">
      <c r="A62" s="17">
        <f t="shared" si="3"/>
        <v>55</v>
      </c>
      <c r="B62" s="230"/>
      <c r="C62" s="223"/>
      <c r="D62" s="109"/>
      <c r="E62" s="218"/>
      <c r="F62" s="183"/>
      <c r="G62" s="45" t="str">
        <f t="shared" si="1"/>
        <v/>
      </c>
      <c r="H62" s="45" t="str">
        <f t="shared" si="2"/>
        <v/>
      </c>
      <c r="I62" s="50"/>
      <c r="J62" s="353"/>
      <c r="K62" s="355"/>
      <c r="L62" s="120"/>
      <c r="M62" s="120"/>
      <c r="N62" s="120"/>
      <c r="O62" s="120"/>
      <c r="P62" s="120"/>
      <c r="Q62" s="120"/>
    </row>
    <row r="63" spans="1:17" ht="24.95" customHeight="1" x14ac:dyDescent="0.2">
      <c r="A63" s="17">
        <f t="shared" si="3"/>
        <v>56</v>
      </c>
      <c r="B63" s="230"/>
      <c r="C63" s="223"/>
      <c r="D63" s="109"/>
      <c r="E63" s="218"/>
      <c r="F63" s="183"/>
      <c r="G63" s="45" t="str">
        <f t="shared" si="1"/>
        <v/>
      </c>
      <c r="H63" s="45" t="str">
        <f t="shared" si="2"/>
        <v/>
      </c>
      <c r="I63" s="50"/>
      <c r="J63" s="353"/>
      <c r="K63" s="355"/>
      <c r="L63" s="120"/>
      <c r="M63" s="120"/>
      <c r="N63" s="120"/>
      <c r="O63" s="120"/>
      <c r="P63" s="120"/>
      <c r="Q63" s="120"/>
    </row>
    <row r="64" spans="1:17" ht="24.95" customHeight="1" x14ac:dyDescent="0.2">
      <c r="A64" s="17">
        <f t="shared" si="3"/>
        <v>57</v>
      </c>
      <c r="B64" s="230"/>
      <c r="C64" s="223"/>
      <c r="D64" s="109"/>
      <c r="E64" s="218"/>
      <c r="F64" s="183"/>
      <c r="G64" s="45" t="str">
        <f t="shared" si="1"/>
        <v/>
      </c>
      <c r="H64" s="45" t="str">
        <f t="shared" si="2"/>
        <v/>
      </c>
      <c r="I64" s="50"/>
      <c r="J64" s="353"/>
      <c r="K64" s="355"/>
      <c r="L64" s="120"/>
      <c r="M64" s="120"/>
      <c r="N64" s="120"/>
      <c r="O64" s="120"/>
      <c r="P64" s="120"/>
      <c r="Q64" s="120"/>
    </row>
    <row r="65" spans="1:17" ht="24.95" customHeight="1" x14ac:dyDescent="0.2">
      <c r="A65" s="17">
        <f t="shared" si="3"/>
        <v>58</v>
      </c>
      <c r="B65" s="230"/>
      <c r="C65" s="223"/>
      <c r="D65" s="109"/>
      <c r="E65" s="218"/>
      <c r="F65" s="183"/>
      <c r="G65" s="45" t="str">
        <f t="shared" si="1"/>
        <v/>
      </c>
      <c r="H65" s="45" t="str">
        <f t="shared" si="2"/>
        <v/>
      </c>
      <c r="I65" s="50"/>
      <c r="J65" s="353"/>
      <c r="K65" s="355"/>
      <c r="L65" s="120"/>
      <c r="M65" s="120"/>
      <c r="N65" s="120"/>
      <c r="O65" s="120"/>
      <c r="P65" s="120"/>
      <c r="Q65" s="120"/>
    </row>
    <row r="66" spans="1:17" ht="24.95" customHeight="1" x14ac:dyDescent="0.2">
      <c r="A66" s="17">
        <f t="shared" si="3"/>
        <v>59</v>
      </c>
      <c r="B66" s="230"/>
      <c r="C66" s="223"/>
      <c r="D66" s="109"/>
      <c r="E66" s="218"/>
      <c r="F66" s="183"/>
      <c r="G66" s="45" t="str">
        <f t="shared" si="1"/>
        <v/>
      </c>
      <c r="H66" s="45" t="str">
        <f t="shared" si="2"/>
        <v/>
      </c>
      <c r="I66" s="50"/>
      <c r="J66" s="353"/>
      <c r="K66" s="355"/>
      <c r="L66" s="120"/>
      <c r="M66" s="120"/>
      <c r="N66" s="120"/>
      <c r="O66" s="120"/>
      <c r="P66" s="120"/>
      <c r="Q66" s="120"/>
    </row>
    <row r="67" spans="1:17" ht="24.95" customHeight="1" x14ac:dyDescent="0.2">
      <c r="A67" s="17">
        <f t="shared" si="3"/>
        <v>60</v>
      </c>
      <c r="B67" s="230"/>
      <c r="C67" s="223"/>
      <c r="D67" s="109"/>
      <c r="E67" s="218"/>
      <c r="F67" s="183"/>
      <c r="G67" s="45" t="str">
        <f t="shared" si="1"/>
        <v/>
      </c>
      <c r="H67" s="45" t="str">
        <f t="shared" si="2"/>
        <v/>
      </c>
      <c r="I67" s="50"/>
      <c r="J67" s="353"/>
      <c r="K67" s="355"/>
      <c r="L67" s="120"/>
      <c r="M67" s="120"/>
      <c r="N67" s="120"/>
      <c r="O67" s="120"/>
      <c r="P67" s="120"/>
      <c r="Q67" s="120"/>
    </row>
    <row r="68" spans="1:17" ht="24.95" customHeight="1" x14ac:dyDescent="0.2">
      <c r="A68" s="17">
        <f t="shared" si="3"/>
        <v>61</v>
      </c>
      <c r="B68" s="230"/>
      <c r="C68" s="223"/>
      <c r="D68" s="109"/>
      <c r="E68" s="218"/>
      <c r="F68" s="183"/>
      <c r="G68" s="45" t="str">
        <f t="shared" si="1"/>
        <v/>
      </c>
      <c r="H68" s="45" t="str">
        <f t="shared" si="2"/>
        <v/>
      </c>
      <c r="I68" s="50"/>
      <c r="J68" s="353"/>
      <c r="K68" s="355"/>
      <c r="L68" s="120"/>
      <c r="M68" s="120"/>
      <c r="N68" s="120"/>
      <c r="O68" s="120"/>
      <c r="P68" s="120"/>
      <c r="Q68" s="120"/>
    </row>
    <row r="69" spans="1:17" ht="24.95" customHeight="1" x14ac:dyDescent="0.2">
      <c r="A69" s="17">
        <f t="shared" si="3"/>
        <v>62</v>
      </c>
      <c r="B69" s="230"/>
      <c r="C69" s="223"/>
      <c r="D69" s="109"/>
      <c r="E69" s="218"/>
      <c r="F69" s="183"/>
      <c r="G69" s="45" t="str">
        <f t="shared" si="1"/>
        <v/>
      </c>
      <c r="H69" s="45" t="str">
        <f t="shared" si="2"/>
        <v/>
      </c>
      <c r="I69" s="50"/>
      <c r="J69" s="353"/>
      <c r="K69" s="355"/>
      <c r="L69" s="120"/>
      <c r="M69" s="120"/>
      <c r="N69" s="120"/>
      <c r="O69" s="120"/>
      <c r="P69" s="120"/>
      <c r="Q69" s="120"/>
    </row>
    <row r="70" spans="1:17" ht="24.95" customHeight="1" x14ac:dyDescent="0.2">
      <c r="A70" s="17">
        <f t="shared" si="3"/>
        <v>63</v>
      </c>
      <c r="B70" s="230"/>
      <c r="C70" s="223"/>
      <c r="D70" s="109"/>
      <c r="E70" s="218"/>
      <c r="F70" s="183"/>
      <c r="G70" s="45" t="str">
        <f t="shared" si="1"/>
        <v/>
      </c>
      <c r="H70" s="45" t="str">
        <f t="shared" si="2"/>
        <v/>
      </c>
      <c r="I70" s="50"/>
      <c r="J70" s="353"/>
      <c r="K70" s="355"/>
      <c r="L70" s="120"/>
      <c r="M70" s="120"/>
      <c r="N70" s="120"/>
      <c r="O70" s="120"/>
      <c r="P70" s="120"/>
      <c r="Q70" s="120"/>
    </row>
    <row r="71" spans="1:17" ht="24.95" customHeight="1" x14ac:dyDescent="0.2">
      <c r="A71" s="17">
        <f t="shared" si="3"/>
        <v>64</v>
      </c>
      <c r="B71" s="230"/>
      <c r="C71" s="223"/>
      <c r="D71" s="109"/>
      <c r="E71" s="218"/>
      <c r="F71" s="183"/>
      <c r="G71" s="45" t="str">
        <f t="shared" si="1"/>
        <v/>
      </c>
      <c r="H71" s="45" t="str">
        <f t="shared" si="2"/>
        <v/>
      </c>
      <c r="I71" s="50"/>
      <c r="J71" s="353"/>
      <c r="K71" s="355"/>
      <c r="L71" s="120"/>
      <c r="M71" s="120"/>
      <c r="N71" s="120"/>
      <c r="O71" s="120"/>
      <c r="P71" s="120"/>
      <c r="Q71" s="120"/>
    </row>
    <row r="72" spans="1:17" ht="24.95" customHeight="1" x14ac:dyDescent="0.2">
      <c r="A72" s="17">
        <f t="shared" si="3"/>
        <v>65</v>
      </c>
      <c r="B72" s="230"/>
      <c r="C72" s="223"/>
      <c r="D72" s="109"/>
      <c r="E72" s="218"/>
      <c r="F72" s="183"/>
      <c r="G72" s="45" t="str">
        <f t="shared" si="1"/>
        <v/>
      </c>
      <c r="H72" s="45" t="str">
        <f t="shared" si="2"/>
        <v/>
      </c>
      <c r="I72" s="50"/>
      <c r="J72" s="353"/>
      <c r="K72" s="355"/>
      <c r="L72" s="120"/>
      <c r="M72" s="120"/>
      <c r="N72" s="120"/>
      <c r="O72" s="120"/>
      <c r="P72" s="120"/>
      <c r="Q72" s="120"/>
    </row>
    <row r="73" spans="1:17" ht="24.95" customHeight="1" x14ac:dyDescent="0.2">
      <c r="A73" s="17">
        <f t="shared" ref="A73:A77" si="4">1+A72</f>
        <v>66</v>
      </c>
      <c r="B73" s="230"/>
      <c r="C73" s="223"/>
      <c r="D73" s="109"/>
      <c r="E73" s="218"/>
      <c r="F73" s="183"/>
      <c r="G73" s="45" t="str">
        <f t="shared" ref="G73:G136" si="5">IF(AND(F73="",C73&gt;0),"NO TEST",IF(AND(F73="",C73=""),"",IF(AND(F73&gt;0,F73&lt;8),"&lt; 8%",IF(AND(F73&gt;=8,F73&lt;=9),"8% ≤ HbA1c ≤ 9%",IF(F73&gt;9,"HbA1c &gt; 9%", IF(F73=0,"NO TEST"))))))</f>
        <v/>
      </c>
      <c r="H73" s="45" t="str">
        <f t="shared" ref="H73:H136" si="6">IF(AND(F73="",C73&gt;0),"3f",IF(AND(F73="",C73=""),"",IF(AND(F73&gt;0,F73&lt;8),"3d1",IF(AND(F73&gt;=8,F73&lt;=9),"3e",IF(F73&gt;9,"3f", IF(F73=0,"3f"))))))</f>
        <v/>
      </c>
      <c r="I73" s="50"/>
      <c r="J73" s="353"/>
      <c r="K73" s="355"/>
      <c r="L73" s="120"/>
      <c r="M73" s="120"/>
      <c r="N73" s="120"/>
      <c r="O73" s="120"/>
      <c r="P73" s="120"/>
      <c r="Q73" s="120"/>
    </row>
    <row r="74" spans="1:17" ht="24.95" customHeight="1" x14ac:dyDescent="0.2">
      <c r="A74" s="17">
        <f t="shared" si="4"/>
        <v>67</v>
      </c>
      <c r="B74" s="230"/>
      <c r="C74" s="223"/>
      <c r="D74" s="109"/>
      <c r="E74" s="218"/>
      <c r="F74" s="183"/>
      <c r="G74" s="45" t="str">
        <f t="shared" si="5"/>
        <v/>
      </c>
      <c r="H74" s="45" t="str">
        <f t="shared" si="6"/>
        <v/>
      </c>
      <c r="I74" s="50"/>
      <c r="J74" s="353"/>
      <c r="K74" s="355"/>
      <c r="L74" s="120"/>
      <c r="M74" s="120"/>
      <c r="N74" s="120"/>
      <c r="O74" s="120"/>
      <c r="P74" s="120"/>
      <c r="Q74" s="120"/>
    </row>
    <row r="75" spans="1:17" ht="24.95" customHeight="1" x14ac:dyDescent="0.2">
      <c r="A75" s="17">
        <f t="shared" si="4"/>
        <v>68</v>
      </c>
      <c r="B75" s="230"/>
      <c r="C75" s="223"/>
      <c r="D75" s="109"/>
      <c r="E75" s="218"/>
      <c r="F75" s="183"/>
      <c r="G75" s="45" t="str">
        <f t="shared" si="5"/>
        <v/>
      </c>
      <c r="H75" s="45" t="str">
        <f t="shared" si="6"/>
        <v/>
      </c>
      <c r="I75" s="50"/>
      <c r="J75" s="353"/>
      <c r="K75" s="355"/>
      <c r="L75" s="120"/>
      <c r="M75" s="120"/>
      <c r="N75" s="120"/>
      <c r="O75" s="120"/>
      <c r="P75" s="120"/>
      <c r="Q75" s="120"/>
    </row>
    <row r="76" spans="1:17" ht="24.95" customHeight="1" x14ac:dyDescent="0.2">
      <c r="A76" s="17">
        <f t="shared" si="4"/>
        <v>69</v>
      </c>
      <c r="B76" s="230"/>
      <c r="C76" s="223"/>
      <c r="D76" s="109"/>
      <c r="E76" s="218"/>
      <c r="F76" s="183"/>
      <c r="G76" s="45" t="str">
        <f t="shared" si="5"/>
        <v/>
      </c>
      <c r="H76" s="45" t="str">
        <f t="shared" si="6"/>
        <v/>
      </c>
      <c r="I76" s="50"/>
      <c r="J76" s="353"/>
      <c r="K76" s="355"/>
      <c r="L76" s="120"/>
      <c r="M76" s="120"/>
      <c r="N76" s="120"/>
      <c r="O76" s="120"/>
      <c r="P76" s="120"/>
      <c r="Q76" s="120"/>
    </row>
    <row r="77" spans="1:17" ht="24.95" customHeight="1" thickBot="1" x14ac:dyDescent="0.25">
      <c r="A77" s="18">
        <f t="shared" si="4"/>
        <v>70</v>
      </c>
      <c r="B77" s="264"/>
      <c r="C77" s="224"/>
      <c r="D77" s="110"/>
      <c r="E77" s="219"/>
      <c r="F77" s="184"/>
      <c r="G77" s="198" t="str">
        <f t="shared" si="5"/>
        <v/>
      </c>
      <c r="H77" s="46" t="str">
        <f t="shared" si="6"/>
        <v/>
      </c>
      <c r="I77" s="52"/>
      <c r="J77" s="365"/>
      <c r="K77" s="367"/>
      <c r="L77" s="120"/>
      <c r="M77" s="120"/>
      <c r="N77" s="120"/>
      <c r="O77" s="120"/>
      <c r="P77" s="120"/>
      <c r="Q77" s="120"/>
    </row>
    <row r="78" spans="1:17" ht="24.95" customHeight="1" thickTop="1" x14ac:dyDescent="0.2">
      <c r="A78" s="16">
        <v>71</v>
      </c>
      <c r="B78" s="266"/>
      <c r="C78" s="222"/>
      <c r="D78" s="109"/>
      <c r="E78" s="217"/>
      <c r="F78" s="182"/>
      <c r="G78" s="45"/>
      <c r="H78" s="45"/>
      <c r="I78" s="50"/>
      <c r="J78" s="368"/>
      <c r="K78" s="370"/>
      <c r="L78" s="120"/>
      <c r="M78" s="120"/>
      <c r="N78" s="120"/>
      <c r="O78" s="120"/>
      <c r="P78" s="120"/>
      <c r="Q78" s="120"/>
    </row>
    <row r="79" spans="1:17" ht="24.95" customHeight="1" x14ac:dyDescent="0.2">
      <c r="A79" s="16">
        <v>72</v>
      </c>
      <c r="B79" s="230"/>
      <c r="C79" s="223"/>
      <c r="D79" s="109"/>
      <c r="E79" s="218"/>
      <c r="F79" s="183"/>
      <c r="G79" s="45"/>
      <c r="H79" s="45"/>
      <c r="I79" s="50"/>
      <c r="J79" s="353"/>
      <c r="K79" s="355"/>
      <c r="L79" s="120"/>
      <c r="M79" s="120"/>
      <c r="N79" s="120"/>
      <c r="O79" s="120"/>
      <c r="P79" s="120"/>
      <c r="Q79" s="120"/>
    </row>
    <row r="80" spans="1:17" ht="24.95" customHeight="1" x14ac:dyDescent="0.2">
      <c r="A80" s="16">
        <v>73</v>
      </c>
      <c r="B80" s="230"/>
      <c r="C80" s="223"/>
      <c r="D80" s="109"/>
      <c r="E80" s="218"/>
      <c r="F80" s="183"/>
      <c r="G80" s="45"/>
      <c r="H80" s="45"/>
      <c r="I80" s="50"/>
      <c r="J80" s="353"/>
      <c r="K80" s="355"/>
      <c r="L80" s="120"/>
      <c r="M80" s="120"/>
      <c r="N80" s="120"/>
      <c r="O80" s="120"/>
      <c r="P80" s="120"/>
      <c r="Q80" s="120"/>
    </row>
    <row r="81" spans="1:17" ht="24.95" customHeight="1" x14ac:dyDescent="0.2">
      <c r="A81" s="16">
        <v>74</v>
      </c>
      <c r="B81" s="230"/>
      <c r="C81" s="223"/>
      <c r="D81" s="109"/>
      <c r="E81" s="218"/>
      <c r="F81" s="183"/>
      <c r="G81" s="45"/>
      <c r="H81" s="45"/>
      <c r="I81" s="50"/>
      <c r="J81" s="353"/>
      <c r="K81" s="355"/>
      <c r="L81" s="120"/>
      <c r="M81" s="120"/>
      <c r="N81" s="120"/>
      <c r="O81" s="120"/>
      <c r="P81" s="120"/>
      <c r="Q81" s="120"/>
    </row>
    <row r="82" spans="1:17" ht="24.95" customHeight="1" x14ac:dyDescent="0.2">
      <c r="A82" s="16">
        <v>75</v>
      </c>
      <c r="B82" s="230"/>
      <c r="C82" s="223"/>
      <c r="D82" s="109"/>
      <c r="E82" s="218"/>
      <c r="F82" s="183"/>
      <c r="G82" s="45"/>
      <c r="H82" s="45"/>
      <c r="I82" s="50"/>
      <c r="J82" s="353"/>
      <c r="K82" s="355"/>
      <c r="L82" s="120"/>
      <c r="M82" s="120"/>
      <c r="N82" s="120"/>
      <c r="O82" s="120"/>
      <c r="P82" s="120"/>
      <c r="Q82" s="120"/>
    </row>
    <row r="83" spans="1:17" ht="24.95" customHeight="1" x14ac:dyDescent="0.2">
      <c r="A83" s="16">
        <v>76</v>
      </c>
      <c r="B83" s="230"/>
      <c r="C83" s="223"/>
      <c r="D83" s="109"/>
      <c r="E83" s="218"/>
      <c r="F83" s="183"/>
      <c r="G83" s="45"/>
      <c r="H83" s="45"/>
      <c r="I83" s="50"/>
      <c r="J83" s="353"/>
      <c r="K83" s="355"/>
      <c r="L83" s="120"/>
      <c r="M83" s="120"/>
      <c r="N83" s="120"/>
      <c r="O83" s="120"/>
      <c r="P83" s="120"/>
      <c r="Q83" s="120"/>
    </row>
    <row r="84" spans="1:17" ht="24.95" customHeight="1" x14ac:dyDescent="0.2">
      <c r="A84" s="16">
        <v>77</v>
      </c>
      <c r="B84" s="230"/>
      <c r="C84" s="223"/>
      <c r="D84" s="109"/>
      <c r="E84" s="218"/>
      <c r="F84" s="183"/>
      <c r="G84" s="45"/>
      <c r="H84" s="45"/>
      <c r="I84" s="50"/>
      <c r="J84" s="353"/>
      <c r="K84" s="355"/>
      <c r="L84" s="120"/>
      <c r="M84" s="120"/>
      <c r="N84" s="120"/>
      <c r="O84" s="120"/>
      <c r="P84" s="120"/>
      <c r="Q84" s="120"/>
    </row>
    <row r="85" spans="1:17" ht="24.95" customHeight="1" x14ac:dyDescent="0.2">
      <c r="A85" s="16">
        <v>78</v>
      </c>
      <c r="B85" s="230"/>
      <c r="C85" s="223"/>
      <c r="D85" s="109"/>
      <c r="E85" s="218"/>
      <c r="F85" s="183"/>
      <c r="G85" s="45"/>
      <c r="H85" s="45"/>
      <c r="I85" s="50"/>
      <c r="J85" s="353"/>
      <c r="K85" s="355"/>
      <c r="L85" s="120"/>
      <c r="M85" s="120"/>
      <c r="N85" s="120"/>
      <c r="O85" s="120"/>
      <c r="P85" s="120"/>
      <c r="Q85" s="120"/>
    </row>
    <row r="86" spans="1:17" ht="24.95" customHeight="1" x14ac:dyDescent="0.2">
      <c r="A86" s="16">
        <v>79</v>
      </c>
      <c r="B86" s="230"/>
      <c r="C86" s="223"/>
      <c r="D86" s="109"/>
      <c r="E86" s="218"/>
      <c r="F86" s="183"/>
      <c r="G86" s="45"/>
      <c r="H86" s="45"/>
      <c r="I86" s="50"/>
      <c r="J86" s="353"/>
      <c r="K86" s="355"/>
      <c r="L86" s="120"/>
      <c r="M86" s="120"/>
      <c r="N86" s="120"/>
      <c r="O86" s="120"/>
      <c r="P86" s="120"/>
      <c r="Q86" s="120"/>
    </row>
    <row r="87" spans="1:17" ht="24.95" customHeight="1" x14ac:dyDescent="0.2">
      <c r="A87" s="16">
        <v>80</v>
      </c>
      <c r="B87" s="230"/>
      <c r="C87" s="223"/>
      <c r="D87" s="109"/>
      <c r="E87" s="218"/>
      <c r="F87" s="183"/>
      <c r="G87" s="45"/>
      <c r="H87" s="45"/>
      <c r="I87" s="50"/>
      <c r="J87" s="353"/>
      <c r="K87" s="355"/>
      <c r="L87" s="120"/>
      <c r="M87" s="120"/>
      <c r="N87" s="120"/>
      <c r="O87" s="120"/>
      <c r="P87" s="120"/>
      <c r="Q87" s="120"/>
    </row>
    <row r="88" spans="1:17" ht="24.95" customHeight="1" x14ac:dyDescent="0.2">
      <c r="A88" s="16">
        <v>81</v>
      </c>
      <c r="B88" s="230"/>
      <c r="C88" s="223"/>
      <c r="D88" s="109"/>
      <c r="E88" s="218"/>
      <c r="F88" s="183"/>
      <c r="G88" s="45"/>
      <c r="H88" s="45"/>
      <c r="I88" s="50"/>
      <c r="J88" s="353"/>
      <c r="K88" s="355"/>
      <c r="L88" s="120"/>
      <c r="M88" s="120"/>
      <c r="N88" s="120"/>
      <c r="O88" s="120"/>
      <c r="P88" s="120"/>
      <c r="Q88" s="120"/>
    </row>
    <row r="89" spans="1:17" ht="24.95" customHeight="1" x14ac:dyDescent="0.2">
      <c r="A89" s="16">
        <v>82</v>
      </c>
      <c r="B89" s="230"/>
      <c r="C89" s="223"/>
      <c r="D89" s="109"/>
      <c r="E89" s="218"/>
      <c r="F89" s="183"/>
      <c r="G89" s="45"/>
      <c r="H89" s="45"/>
      <c r="I89" s="50"/>
      <c r="J89" s="353"/>
      <c r="K89" s="355"/>
      <c r="L89" s="120"/>
      <c r="M89" s="120"/>
      <c r="N89" s="120"/>
      <c r="O89" s="120"/>
      <c r="P89" s="120"/>
      <c r="Q89" s="120"/>
    </row>
    <row r="90" spans="1:17" ht="24.95" customHeight="1" x14ac:dyDescent="0.2">
      <c r="A90" s="16">
        <v>83</v>
      </c>
      <c r="B90" s="230"/>
      <c r="C90" s="223"/>
      <c r="D90" s="109"/>
      <c r="E90" s="218"/>
      <c r="F90" s="183"/>
      <c r="G90" s="45"/>
      <c r="H90" s="45"/>
      <c r="I90" s="50"/>
      <c r="J90" s="353"/>
      <c r="K90" s="355"/>
      <c r="L90" s="120"/>
      <c r="M90" s="120"/>
      <c r="N90" s="120"/>
      <c r="O90" s="120"/>
      <c r="P90" s="120"/>
      <c r="Q90" s="120"/>
    </row>
    <row r="91" spans="1:17" ht="24.95" customHeight="1" x14ac:dyDescent="0.2">
      <c r="A91" s="16">
        <v>84</v>
      </c>
      <c r="B91" s="230"/>
      <c r="C91" s="223"/>
      <c r="D91" s="109"/>
      <c r="E91" s="218"/>
      <c r="F91" s="183"/>
      <c r="G91" s="45"/>
      <c r="H91" s="45"/>
      <c r="I91" s="50"/>
      <c r="J91" s="353"/>
      <c r="K91" s="355"/>
      <c r="L91" s="120"/>
      <c r="M91" s="120"/>
      <c r="N91" s="120"/>
      <c r="O91" s="120"/>
      <c r="P91" s="120"/>
      <c r="Q91" s="120"/>
    </row>
    <row r="92" spans="1:17" ht="24.95" customHeight="1" x14ac:dyDescent="0.2">
      <c r="A92" s="16">
        <v>85</v>
      </c>
      <c r="B92" s="230"/>
      <c r="C92" s="223"/>
      <c r="D92" s="109"/>
      <c r="E92" s="218"/>
      <c r="F92" s="183"/>
      <c r="G92" s="45"/>
      <c r="H92" s="45"/>
      <c r="I92" s="50"/>
      <c r="J92" s="353"/>
      <c r="K92" s="355"/>
      <c r="L92" s="120"/>
      <c r="M92" s="120"/>
      <c r="N92" s="120"/>
      <c r="O92" s="120"/>
      <c r="P92" s="120"/>
      <c r="Q92" s="120"/>
    </row>
    <row r="93" spans="1:17" ht="24.95" customHeight="1" x14ac:dyDescent="0.2">
      <c r="A93" s="16">
        <v>86</v>
      </c>
      <c r="B93" s="230"/>
      <c r="C93" s="223"/>
      <c r="D93" s="109"/>
      <c r="E93" s="218"/>
      <c r="F93" s="183"/>
      <c r="G93" s="45"/>
      <c r="H93" s="45"/>
      <c r="I93" s="50"/>
      <c r="J93" s="353"/>
      <c r="K93" s="355"/>
      <c r="L93" s="120"/>
      <c r="M93" s="120"/>
      <c r="N93" s="120"/>
      <c r="O93" s="120"/>
      <c r="P93" s="120"/>
      <c r="Q93" s="120"/>
    </row>
    <row r="94" spans="1:17" ht="24.95" customHeight="1" x14ac:dyDescent="0.2">
      <c r="A94" s="16">
        <v>87</v>
      </c>
      <c r="B94" s="230"/>
      <c r="C94" s="223"/>
      <c r="D94" s="109"/>
      <c r="E94" s="218"/>
      <c r="F94" s="183"/>
      <c r="G94" s="45"/>
      <c r="H94" s="45"/>
      <c r="I94" s="50"/>
      <c r="J94" s="353"/>
      <c r="K94" s="355"/>
      <c r="L94" s="120"/>
      <c r="M94" s="120"/>
      <c r="N94" s="120"/>
      <c r="O94" s="120"/>
      <c r="P94" s="120"/>
      <c r="Q94" s="120"/>
    </row>
    <row r="95" spans="1:17" ht="24.95" customHeight="1" x14ac:dyDescent="0.2">
      <c r="A95" s="16">
        <v>88</v>
      </c>
      <c r="B95" s="230"/>
      <c r="C95" s="223"/>
      <c r="D95" s="109"/>
      <c r="E95" s="218"/>
      <c r="F95" s="183"/>
      <c r="G95" s="45"/>
      <c r="H95" s="45"/>
      <c r="I95" s="50"/>
      <c r="J95" s="353"/>
      <c r="K95" s="355"/>
      <c r="L95" s="120"/>
      <c r="M95" s="120"/>
      <c r="N95" s="120"/>
      <c r="O95" s="120"/>
      <c r="P95" s="120"/>
      <c r="Q95" s="120"/>
    </row>
    <row r="96" spans="1:17" ht="24.95" customHeight="1" x14ac:dyDescent="0.2">
      <c r="A96" s="16">
        <v>89</v>
      </c>
      <c r="B96" s="230"/>
      <c r="C96" s="223"/>
      <c r="D96" s="109"/>
      <c r="E96" s="218"/>
      <c r="F96" s="183"/>
      <c r="G96" s="45"/>
      <c r="H96" s="45"/>
      <c r="I96" s="50"/>
      <c r="J96" s="353"/>
      <c r="K96" s="355"/>
      <c r="L96" s="120"/>
      <c r="M96" s="120"/>
      <c r="N96" s="120"/>
      <c r="O96" s="120"/>
      <c r="P96" s="120"/>
      <c r="Q96" s="120"/>
    </row>
    <row r="97" spans="1:17" ht="24.95" customHeight="1" x14ac:dyDescent="0.2">
      <c r="A97" s="16">
        <v>90</v>
      </c>
      <c r="B97" s="230"/>
      <c r="C97" s="223"/>
      <c r="D97" s="109"/>
      <c r="E97" s="218"/>
      <c r="F97" s="183"/>
      <c r="G97" s="45"/>
      <c r="H97" s="45"/>
      <c r="I97" s="50"/>
      <c r="J97" s="353"/>
      <c r="K97" s="355"/>
      <c r="L97" s="120"/>
      <c r="M97" s="120"/>
      <c r="N97" s="120"/>
      <c r="O97" s="120"/>
      <c r="P97" s="120"/>
      <c r="Q97" s="120"/>
    </row>
    <row r="98" spans="1:17" ht="24.95" customHeight="1" x14ac:dyDescent="0.2">
      <c r="A98" s="16">
        <v>91</v>
      </c>
      <c r="B98" s="231"/>
      <c r="C98" s="223"/>
      <c r="D98" s="109"/>
      <c r="E98" s="218"/>
      <c r="F98" s="183"/>
      <c r="G98" s="45" t="str">
        <f t="shared" si="5"/>
        <v/>
      </c>
      <c r="H98" s="45" t="str">
        <f t="shared" si="6"/>
        <v/>
      </c>
      <c r="I98" s="50"/>
      <c r="J98" s="353"/>
      <c r="K98" s="355"/>
      <c r="L98" s="120"/>
      <c r="M98" s="120"/>
      <c r="N98" s="120"/>
      <c r="O98" s="120"/>
      <c r="P98" s="120"/>
      <c r="Q98" s="120"/>
    </row>
    <row r="99" spans="1:17" ht="24.95" customHeight="1" x14ac:dyDescent="0.2">
      <c r="A99" s="16">
        <v>92</v>
      </c>
      <c r="B99" s="231"/>
      <c r="C99" s="223"/>
      <c r="D99" s="109"/>
      <c r="E99" s="218"/>
      <c r="F99" s="183"/>
      <c r="G99" s="45" t="str">
        <f t="shared" si="5"/>
        <v/>
      </c>
      <c r="H99" s="45" t="str">
        <f t="shared" si="6"/>
        <v/>
      </c>
      <c r="I99" s="50"/>
      <c r="J99" s="353"/>
      <c r="K99" s="355"/>
      <c r="L99" s="120"/>
      <c r="M99" s="120"/>
      <c r="N99" s="120"/>
      <c r="O99" s="120"/>
      <c r="P99" s="120"/>
      <c r="Q99" s="120"/>
    </row>
    <row r="100" spans="1:17" ht="24.95" customHeight="1" x14ac:dyDescent="0.2">
      <c r="A100" s="16">
        <v>93</v>
      </c>
      <c r="B100" s="231"/>
      <c r="C100" s="223"/>
      <c r="D100" s="109"/>
      <c r="E100" s="218"/>
      <c r="F100" s="183"/>
      <c r="G100" s="45" t="str">
        <f t="shared" si="5"/>
        <v/>
      </c>
      <c r="H100" s="45" t="str">
        <f t="shared" si="6"/>
        <v/>
      </c>
      <c r="I100" s="50"/>
      <c r="J100" s="353"/>
      <c r="K100" s="355"/>
      <c r="L100" s="120"/>
      <c r="M100" s="120"/>
      <c r="N100" s="120"/>
      <c r="O100" s="120"/>
      <c r="P100" s="120"/>
      <c r="Q100" s="120"/>
    </row>
    <row r="101" spans="1:17" ht="24.95" customHeight="1" x14ac:dyDescent="0.2">
      <c r="A101" s="16">
        <v>94</v>
      </c>
      <c r="B101" s="231"/>
      <c r="C101" s="223"/>
      <c r="D101" s="109"/>
      <c r="E101" s="218"/>
      <c r="F101" s="183"/>
      <c r="G101" s="45" t="str">
        <f t="shared" si="5"/>
        <v/>
      </c>
      <c r="H101" s="45" t="str">
        <f t="shared" si="6"/>
        <v/>
      </c>
      <c r="I101" s="50"/>
      <c r="J101" s="353"/>
      <c r="K101" s="355"/>
      <c r="L101" s="120"/>
      <c r="M101" s="120"/>
      <c r="N101" s="120"/>
      <c r="O101" s="120"/>
      <c r="P101" s="120"/>
      <c r="Q101" s="120"/>
    </row>
    <row r="102" spans="1:17" ht="24.95" customHeight="1" x14ac:dyDescent="0.2">
      <c r="A102" s="16">
        <v>95</v>
      </c>
      <c r="B102" s="231"/>
      <c r="C102" s="223"/>
      <c r="D102" s="109"/>
      <c r="E102" s="218"/>
      <c r="F102" s="183"/>
      <c r="G102" s="45" t="str">
        <f t="shared" si="5"/>
        <v/>
      </c>
      <c r="H102" s="45" t="str">
        <f t="shared" si="6"/>
        <v/>
      </c>
      <c r="I102" s="50"/>
      <c r="J102" s="353"/>
      <c r="K102" s="355"/>
      <c r="L102" s="120"/>
      <c r="M102" s="120"/>
      <c r="N102" s="120"/>
      <c r="O102" s="120"/>
      <c r="P102" s="120"/>
      <c r="Q102" s="120"/>
    </row>
    <row r="103" spans="1:17" ht="24.95" customHeight="1" x14ac:dyDescent="0.2">
      <c r="A103" s="16">
        <v>96</v>
      </c>
      <c r="B103" s="231"/>
      <c r="C103" s="223"/>
      <c r="D103" s="109"/>
      <c r="E103" s="218"/>
      <c r="F103" s="183"/>
      <c r="G103" s="45" t="str">
        <f t="shared" si="5"/>
        <v/>
      </c>
      <c r="H103" s="45" t="str">
        <f t="shared" si="6"/>
        <v/>
      </c>
      <c r="I103" s="50"/>
      <c r="J103" s="353"/>
      <c r="K103" s="355"/>
      <c r="L103" s="120"/>
      <c r="M103" s="120"/>
      <c r="N103" s="120"/>
      <c r="O103" s="120"/>
      <c r="P103" s="120"/>
      <c r="Q103" s="120"/>
    </row>
    <row r="104" spans="1:17" ht="24.95" customHeight="1" x14ac:dyDescent="0.2">
      <c r="A104" s="16">
        <v>97</v>
      </c>
      <c r="B104" s="231"/>
      <c r="C104" s="223"/>
      <c r="D104" s="109"/>
      <c r="E104" s="218"/>
      <c r="F104" s="183"/>
      <c r="G104" s="45" t="str">
        <f t="shared" si="5"/>
        <v/>
      </c>
      <c r="H104" s="45" t="str">
        <f t="shared" si="6"/>
        <v/>
      </c>
      <c r="I104" s="50"/>
      <c r="J104" s="353"/>
      <c r="K104" s="355"/>
      <c r="L104" s="120"/>
      <c r="M104" s="120"/>
      <c r="N104" s="120"/>
      <c r="O104" s="120"/>
      <c r="P104" s="120"/>
      <c r="Q104" s="120"/>
    </row>
    <row r="105" spans="1:17" ht="24.95" customHeight="1" x14ac:dyDescent="0.2">
      <c r="A105" s="16">
        <v>98</v>
      </c>
      <c r="B105" s="231"/>
      <c r="C105" s="223"/>
      <c r="D105" s="109"/>
      <c r="E105" s="218"/>
      <c r="F105" s="183"/>
      <c r="G105" s="45" t="str">
        <f t="shared" si="5"/>
        <v/>
      </c>
      <c r="H105" s="45" t="str">
        <f t="shared" si="6"/>
        <v/>
      </c>
      <c r="I105" s="50"/>
      <c r="J105" s="353"/>
      <c r="K105" s="355"/>
      <c r="L105" s="120"/>
      <c r="M105" s="120"/>
      <c r="N105" s="120"/>
      <c r="O105" s="120"/>
      <c r="P105" s="120"/>
      <c r="Q105" s="120"/>
    </row>
    <row r="106" spans="1:17" ht="24.95" customHeight="1" x14ac:dyDescent="0.2">
      <c r="A106" s="16">
        <v>99</v>
      </c>
      <c r="B106" s="231"/>
      <c r="C106" s="223"/>
      <c r="D106" s="109"/>
      <c r="E106" s="218"/>
      <c r="F106" s="183"/>
      <c r="G106" s="45" t="str">
        <f t="shared" si="5"/>
        <v/>
      </c>
      <c r="H106" s="45" t="str">
        <f t="shared" si="6"/>
        <v/>
      </c>
      <c r="I106" s="50"/>
      <c r="J106" s="353"/>
      <c r="K106" s="355"/>
      <c r="L106" s="120"/>
      <c r="M106" s="120"/>
      <c r="N106" s="120"/>
      <c r="O106" s="120"/>
      <c r="P106" s="120"/>
      <c r="Q106" s="120"/>
    </row>
    <row r="107" spans="1:17" ht="24.95" customHeight="1" x14ac:dyDescent="0.2">
      <c r="A107" s="16">
        <v>100</v>
      </c>
      <c r="B107" s="231"/>
      <c r="C107" s="223"/>
      <c r="D107" s="109"/>
      <c r="E107" s="218"/>
      <c r="F107" s="183"/>
      <c r="G107" s="45" t="str">
        <f t="shared" si="5"/>
        <v/>
      </c>
      <c r="H107" s="45" t="str">
        <f t="shared" si="6"/>
        <v/>
      </c>
      <c r="I107" s="50"/>
      <c r="J107" s="353"/>
      <c r="K107" s="355"/>
      <c r="L107" s="120"/>
      <c r="M107" s="120"/>
      <c r="N107" s="120"/>
      <c r="O107" s="120"/>
      <c r="P107" s="120"/>
      <c r="Q107" s="120"/>
    </row>
    <row r="108" spans="1:17" ht="24.95" customHeight="1" x14ac:dyDescent="0.2">
      <c r="A108" s="16">
        <v>101</v>
      </c>
      <c r="B108" s="231"/>
      <c r="C108" s="223"/>
      <c r="D108" s="109"/>
      <c r="E108" s="218"/>
      <c r="F108" s="183"/>
      <c r="G108" s="45" t="str">
        <f t="shared" si="5"/>
        <v/>
      </c>
      <c r="H108" s="45" t="str">
        <f t="shared" si="6"/>
        <v/>
      </c>
      <c r="I108" s="50"/>
      <c r="J108" s="353"/>
      <c r="K108" s="355"/>
      <c r="L108" s="120"/>
      <c r="M108" s="120"/>
      <c r="N108" s="120"/>
      <c r="O108" s="120"/>
      <c r="P108" s="120"/>
      <c r="Q108" s="120"/>
    </row>
    <row r="109" spans="1:17" ht="24.95" customHeight="1" x14ac:dyDescent="0.2">
      <c r="A109" s="16">
        <v>102</v>
      </c>
      <c r="B109" s="231"/>
      <c r="C109" s="223"/>
      <c r="D109" s="109"/>
      <c r="E109" s="218"/>
      <c r="F109" s="183"/>
      <c r="G109" s="45" t="str">
        <f t="shared" si="5"/>
        <v/>
      </c>
      <c r="H109" s="45" t="str">
        <f t="shared" si="6"/>
        <v/>
      </c>
      <c r="I109" s="50"/>
      <c r="J109" s="353"/>
      <c r="K109" s="355"/>
      <c r="L109" s="120"/>
      <c r="M109" s="120"/>
      <c r="N109" s="120"/>
      <c r="O109" s="120"/>
      <c r="P109" s="120"/>
      <c r="Q109" s="120"/>
    </row>
    <row r="110" spans="1:17" ht="24.95" customHeight="1" x14ac:dyDescent="0.2">
      <c r="A110" s="16">
        <v>103</v>
      </c>
      <c r="B110" s="231"/>
      <c r="C110" s="223"/>
      <c r="D110" s="109"/>
      <c r="E110" s="218"/>
      <c r="F110" s="183"/>
      <c r="G110" s="45" t="str">
        <f t="shared" si="5"/>
        <v/>
      </c>
      <c r="H110" s="45" t="str">
        <f t="shared" si="6"/>
        <v/>
      </c>
      <c r="I110" s="50"/>
      <c r="J110" s="353"/>
      <c r="K110" s="355"/>
      <c r="L110" s="120"/>
      <c r="M110" s="120"/>
      <c r="N110" s="120"/>
      <c r="O110" s="120"/>
      <c r="P110" s="120"/>
      <c r="Q110" s="120"/>
    </row>
    <row r="111" spans="1:17" ht="24.95" customHeight="1" x14ac:dyDescent="0.2">
      <c r="A111" s="16">
        <v>104</v>
      </c>
      <c r="B111" s="231"/>
      <c r="C111" s="223"/>
      <c r="D111" s="109"/>
      <c r="E111" s="218"/>
      <c r="F111" s="183"/>
      <c r="G111" s="45" t="str">
        <f t="shared" si="5"/>
        <v/>
      </c>
      <c r="H111" s="45" t="str">
        <f t="shared" si="6"/>
        <v/>
      </c>
      <c r="I111" s="50"/>
      <c r="J111" s="353"/>
      <c r="K111" s="355"/>
      <c r="L111" s="120"/>
      <c r="M111" s="120"/>
      <c r="N111" s="120"/>
      <c r="O111" s="120"/>
      <c r="P111" s="120"/>
      <c r="Q111" s="120"/>
    </row>
    <row r="112" spans="1:17" ht="24.95" customHeight="1" x14ac:dyDescent="0.2">
      <c r="A112" s="16">
        <v>105</v>
      </c>
      <c r="B112" s="231"/>
      <c r="C112" s="223"/>
      <c r="D112" s="109"/>
      <c r="E112" s="218"/>
      <c r="F112" s="183"/>
      <c r="G112" s="45" t="str">
        <f t="shared" si="5"/>
        <v/>
      </c>
      <c r="H112" s="45" t="str">
        <f t="shared" si="6"/>
        <v/>
      </c>
      <c r="I112" s="50"/>
      <c r="J112" s="353"/>
      <c r="K112" s="355"/>
      <c r="L112" s="120"/>
      <c r="M112" s="120"/>
      <c r="N112" s="120"/>
      <c r="O112" s="120"/>
      <c r="P112" s="120"/>
      <c r="Q112" s="120"/>
    </row>
    <row r="113" spans="1:17" ht="24.95" customHeight="1" x14ac:dyDescent="0.2">
      <c r="A113" s="16">
        <v>106</v>
      </c>
      <c r="B113" s="231"/>
      <c r="C113" s="223"/>
      <c r="D113" s="109"/>
      <c r="E113" s="218"/>
      <c r="F113" s="183"/>
      <c r="G113" s="45" t="str">
        <f t="shared" si="5"/>
        <v/>
      </c>
      <c r="H113" s="45" t="str">
        <f t="shared" si="6"/>
        <v/>
      </c>
      <c r="I113" s="50"/>
      <c r="J113" s="353"/>
      <c r="K113" s="355"/>
      <c r="L113" s="120"/>
      <c r="M113" s="120"/>
      <c r="N113" s="120"/>
      <c r="O113" s="120"/>
      <c r="P113" s="120"/>
      <c r="Q113" s="120"/>
    </row>
    <row r="114" spans="1:17" ht="24.95" customHeight="1" x14ac:dyDescent="0.2">
      <c r="A114" s="16">
        <v>107</v>
      </c>
      <c r="B114" s="231"/>
      <c r="C114" s="223"/>
      <c r="D114" s="109"/>
      <c r="E114" s="218"/>
      <c r="F114" s="183"/>
      <c r="G114" s="45" t="str">
        <f t="shared" si="5"/>
        <v/>
      </c>
      <c r="H114" s="45" t="str">
        <f t="shared" si="6"/>
        <v/>
      </c>
      <c r="I114" s="50"/>
      <c r="J114" s="353"/>
      <c r="K114" s="355"/>
      <c r="L114" s="120"/>
      <c r="M114" s="120"/>
      <c r="N114" s="120"/>
      <c r="O114" s="120"/>
      <c r="P114" s="120"/>
      <c r="Q114" s="120"/>
    </row>
    <row r="115" spans="1:17" ht="24.95" customHeight="1" x14ac:dyDescent="0.2">
      <c r="A115" s="16">
        <v>108</v>
      </c>
      <c r="B115" s="231"/>
      <c r="C115" s="223"/>
      <c r="D115" s="109"/>
      <c r="E115" s="218"/>
      <c r="F115" s="183"/>
      <c r="G115" s="45" t="str">
        <f t="shared" si="5"/>
        <v/>
      </c>
      <c r="H115" s="45" t="str">
        <f t="shared" si="6"/>
        <v/>
      </c>
      <c r="I115" s="50"/>
      <c r="J115" s="353"/>
      <c r="K115" s="355"/>
      <c r="L115" s="120"/>
      <c r="M115" s="120"/>
      <c r="N115" s="120"/>
      <c r="O115" s="120"/>
      <c r="P115" s="120"/>
      <c r="Q115" s="120"/>
    </row>
    <row r="116" spans="1:17" ht="24.95" customHeight="1" x14ac:dyDescent="0.2">
      <c r="A116" s="16">
        <v>109</v>
      </c>
      <c r="B116" s="231"/>
      <c r="C116" s="223"/>
      <c r="D116" s="109"/>
      <c r="E116" s="218"/>
      <c r="F116" s="183"/>
      <c r="G116" s="45" t="str">
        <f t="shared" si="5"/>
        <v/>
      </c>
      <c r="H116" s="45" t="str">
        <f t="shared" si="6"/>
        <v/>
      </c>
      <c r="I116" s="50"/>
      <c r="J116" s="353"/>
      <c r="K116" s="355"/>
      <c r="L116" s="120"/>
      <c r="M116" s="120"/>
      <c r="N116" s="120"/>
      <c r="O116" s="120"/>
      <c r="P116" s="120"/>
      <c r="Q116" s="120"/>
    </row>
    <row r="117" spans="1:17" ht="24.95" customHeight="1" x14ac:dyDescent="0.2">
      <c r="A117" s="16">
        <v>110</v>
      </c>
      <c r="B117" s="231"/>
      <c r="C117" s="223"/>
      <c r="D117" s="109"/>
      <c r="E117" s="218"/>
      <c r="F117" s="183"/>
      <c r="G117" s="45" t="str">
        <f t="shared" si="5"/>
        <v/>
      </c>
      <c r="H117" s="45" t="str">
        <f t="shared" si="6"/>
        <v/>
      </c>
      <c r="I117" s="50"/>
      <c r="J117" s="353"/>
      <c r="K117" s="355"/>
      <c r="L117" s="120"/>
      <c r="M117" s="120"/>
      <c r="N117" s="120"/>
      <c r="O117" s="120"/>
      <c r="P117" s="120"/>
      <c r="Q117" s="120"/>
    </row>
    <row r="118" spans="1:17" ht="24.95" customHeight="1" x14ac:dyDescent="0.2">
      <c r="A118" s="16">
        <v>111</v>
      </c>
      <c r="B118" s="231"/>
      <c r="C118" s="223"/>
      <c r="D118" s="109"/>
      <c r="E118" s="218"/>
      <c r="F118" s="183"/>
      <c r="G118" s="45" t="str">
        <f t="shared" si="5"/>
        <v/>
      </c>
      <c r="H118" s="45" t="str">
        <f t="shared" si="6"/>
        <v/>
      </c>
      <c r="I118" s="50"/>
      <c r="J118" s="353"/>
      <c r="K118" s="355"/>
      <c r="L118" s="120"/>
      <c r="M118" s="120"/>
      <c r="N118" s="120"/>
      <c r="O118" s="120"/>
      <c r="P118" s="120"/>
      <c r="Q118" s="120"/>
    </row>
    <row r="119" spans="1:17" ht="24.95" customHeight="1" x14ac:dyDescent="0.2">
      <c r="A119" s="16">
        <v>112</v>
      </c>
      <c r="B119" s="231"/>
      <c r="C119" s="223"/>
      <c r="D119" s="109"/>
      <c r="E119" s="218"/>
      <c r="F119" s="183"/>
      <c r="G119" s="45" t="str">
        <f t="shared" si="5"/>
        <v/>
      </c>
      <c r="H119" s="45" t="str">
        <f t="shared" si="6"/>
        <v/>
      </c>
      <c r="I119" s="50"/>
      <c r="J119" s="353"/>
      <c r="K119" s="355"/>
      <c r="L119" s="120"/>
      <c r="M119" s="120"/>
      <c r="N119" s="120"/>
      <c r="O119" s="120"/>
      <c r="P119" s="120"/>
      <c r="Q119" s="120"/>
    </row>
    <row r="120" spans="1:17" ht="24.95" customHeight="1" x14ac:dyDescent="0.2">
      <c r="A120" s="16">
        <v>113</v>
      </c>
      <c r="B120" s="231"/>
      <c r="C120" s="223"/>
      <c r="D120" s="109"/>
      <c r="E120" s="218"/>
      <c r="F120" s="183"/>
      <c r="G120" s="45" t="str">
        <f t="shared" si="5"/>
        <v/>
      </c>
      <c r="H120" s="45" t="str">
        <f t="shared" si="6"/>
        <v/>
      </c>
      <c r="I120" s="50"/>
      <c r="J120" s="353"/>
      <c r="K120" s="355"/>
      <c r="L120" s="120"/>
      <c r="M120" s="120"/>
      <c r="N120" s="120"/>
      <c r="O120" s="120"/>
      <c r="P120" s="120"/>
      <c r="Q120" s="120"/>
    </row>
    <row r="121" spans="1:17" ht="24.95" customHeight="1" x14ac:dyDescent="0.2">
      <c r="A121" s="16">
        <v>114</v>
      </c>
      <c r="B121" s="231"/>
      <c r="C121" s="223"/>
      <c r="D121" s="109"/>
      <c r="E121" s="218"/>
      <c r="F121" s="183"/>
      <c r="G121" s="45" t="str">
        <f t="shared" si="5"/>
        <v/>
      </c>
      <c r="H121" s="45" t="str">
        <f t="shared" si="6"/>
        <v/>
      </c>
      <c r="I121" s="50"/>
      <c r="J121" s="353"/>
      <c r="K121" s="355"/>
      <c r="L121" s="120"/>
      <c r="M121" s="120"/>
      <c r="N121" s="120"/>
      <c r="O121" s="120"/>
      <c r="P121" s="120"/>
      <c r="Q121" s="120"/>
    </row>
    <row r="122" spans="1:17" ht="24.95" customHeight="1" x14ac:dyDescent="0.2">
      <c r="A122" s="16">
        <v>115</v>
      </c>
      <c r="B122" s="231"/>
      <c r="C122" s="223"/>
      <c r="D122" s="109"/>
      <c r="E122" s="218"/>
      <c r="F122" s="183"/>
      <c r="G122" s="45" t="str">
        <f t="shared" si="5"/>
        <v/>
      </c>
      <c r="H122" s="45" t="str">
        <f t="shared" si="6"/>
        <v/>
      </c>
      <c r="I122" s="50"/>
      <c r="J122" s="353"/>
      <c r="K122" s="355"/>
      <c r="L122" s="120"/>
      <c r="M122" s="120"/>
      <c r="N122" s="120"/>
      <c r="O122" s="120"/>
      <c r="P122" s="120"/>
      <c r="Q122" s="120"/>
    </row>
    <row r="123" spans="1:17" ht="24.95" customHeight="1" x14ac:dyDescent="0.2">
      <c r="A123" s="16">
        <v>116</v>
      </c>
      <c r="B123" s="231"/>
      <c r="C123" s="223"/>
      <c r="D123" s="109"/>
      <c r="E123" s="218"/>
      <c r="F123" s="183"/>
      <c r="G123" s="45" t="str">
        <f t="shared" si="5"/>
        <v/>
      </c>
      <c r="H123" s="45" t="str">
        <f t="shared" si="6"/>
        <v/>
      </c>
      <c r="I123" s="50"/>
      <c r="J123" s="353"/>
      <c r="K123" s="355"/>
      <c r="L123" s="120"/>
      <c r="M123" s="120"/>
      <c r="N123" s="120"/>
      <c r="O123" s="120"/>
      <c r="P123" s="120"/>
      <c r="Q123" s="120"/>
    </row>
    <row r="124" spans="1:17" ht="24.95" customHeight="1" x14ac:dyDescent="0.2">
      <c r="A124" s="16">
        <v>117</v>
      </c>
      <c r="B124" s="231"/>
      <c r="C124" s="223"/>
      <c r="D124" s="109"/>
      <c r="E124" s="218"/>
      <c r="F124" s="183"/>
      <c r="G124" s="45" t="str">
        <f t="shared" si="5"/>
        <v/>
      </c>
      <c r="H124" s="45" t="str">
        <f t="shared" si="6"/>
        <v/>
      </c>
      <c r="I124" s="50"/>
      <c r="J124" s="353"/>
      <c r="K124" s="355"/>
      <c r="L124" s="120"/>
      <c r="M124" s="120"/>
      <c r="N124" s="120"/>
      <c r="O124" s="120"/>
      <c r="P124" s="120"/>
      <c r="Q124" s="120"/>
    </row>
    <row r="125" spans="1:17" ht="24.95" customHeight="1" x14ac:dyDescent="0.2">
      <c r="A125" s="16">
        <v>118</v>
      </c>
      <c r="B125" s="231"/>
      <c r="C125" s="223"/>
      <c r="D125" s="109"/>
      <c r="E125" s="218"/>
      <c r="F125" s="183"/>
      <c r="G125" s="45" t="str">
        <f t="shared" si="5"/>
        <v/>
      </c>
      <c r="H125" s="45" t="str">
        <f t="shared" si="6"/>
        <v/>
      </c>
      <c r="I125" s="50"/>
      <c r="J125" s="353"/>
      <c r="K125" s="355"/>
      <c r="L125" s="120"/>
      <c r="M125" s="120"/>
      <c r="N125" s="120"/>
      <c r="O125" s="120"/>
      <c r="P125" s="120"/>
      <c r="Q125" s="120"/>
    </row>
    <row r="126" spans="1:17" ht="24.95" customHeight="1" x14ac:dyDescent="0.2">
      <c r="A126" s="16">
        <v>119</v>
      </c>
      <c r="B126" s="231"/>
      <c r="C126" s="223"/>
      <c r="D126" s="109"/>
      <c r="E126" s="218"/>
      <c r="F126" s="183"/>
      <c r="G126" s="45" t="str">
        <f t="shared" si="5"/>
        <v/>
      </c>
      <c r="H126" s="45" t="str">
        <f t="shared" si="6"/>
        <v/>
      </c>
      <c r="I126" s="50"/>
      <c r="J126" s="353"/>
      <c r="K126" s="355"/>
      <c r="L126" s="120"/>
      <c r="M126" s="120"/>
      <c r="N126" s="120"/>
      <c r="O126" s="120"/>
      <c r="P126" s="120"/>
      <c r="Q126" s="120"/>
    </row>
    <row r="127" spans="1:17" ht="24.95" customHeight="1" x14ac:dyDescent="0.2">
      <c r="A127" s="16">
        <v>120</v>
      </c>
      <c r="B127" s="231"/>
      <c r="C127" s="223"/>
      <c r="D127" s="109"/>
      <c r="E127" s="218"/>
      <c r="F127" s="183"/>
      <c r="G127" s="45" t="str">
        <f t="shared" si="5"/>
        <v/>
      </c>
      <c r="H127" s="45" t="str">
        <f t="shared" si="6"/>
        <v/>
      </c>
      <c r="I127" s="50"/>
      <c r="J127" s="353"/>
      <c r="K127" s="355"/>
      <c r="L127" s="120"/>
      <c r="M127" s="120"/>
      <c r="N127" s="120"/>
      <c r="O127" s="120"/>
      <c r="P127" s="120"/>
      <c r="Q127" s="120"/>
    </row>
    <row r="128" spans="1:17" ht="24.95" customHeight="1" x14ac:dyDescent="0.2">
      <c r="A128" s="16">
        <v>121</v>
      </c>
      <c r="B128" s="231"/>
      <c r="C128" s="223"/>
      <c r="D128" s="109"/>
      <c r="E128" s="218"/>
      <c r="F128" s="183"/>
      <c r="G128" s="45" t="str">
        <f t="shared" si="5"/>
        <v/>
      </c>
      <c r="H128" s="45" t="str">
        <f t="shared" si="6"/>
        <v/>
      </c>
      <c r="I128" s="50"/>
      <c r="J128" s="353"/>
      <c r="K128" s="355"/>
      <c r="L128" s="120"/>
      <c r="M128" s="120"/>
      <c r="N128" s="120"/>
      <c r="O128" s="120"/>
      <c r="P128" s="120"/>
      <c r="Q128" s="120"/>
    </row>
    <row r="129" spans="1:17" ht="24.95" customHeight="1" x14ac:dyDescent="0.2">
      <c r="A129" s="16">
        <v>122</v>
      </c>
      <c r="B129" s="231"/>
      <c r="C129" s="223"/>
      <c r="D129" s="109"/>
      <c r="E129" s="218"/>
      <c r="F129" s="183"/>
      <c r="G129" s="45" t="str">
        <f t="shared" si="5"/>
        <v/>
      </c>
      <c r="H129" s="45" t="str">
        <f t="shared" si="6"/>
        <v/>
      </c>
      <c r="I129" s="50"/>
      <c r="J129" s="353"/>
      <c r="K129" s="355"/>
      <c r="L129" s="120"/>
      <c r="M129" s="120"/>
      <c r="N129" s="120"/>
      <c r="O129" s="120"/>
      <c r="P129" s="120"/>
      <c r="Q129" s="120"/>
    </row>
    <row r="130" spans="1:17" ht="24.95" customHeight="1" x14ac:dyDescent="0.2">
      <c r="A130" s="16">
        <v>123</v>
      </c>
      <c r="B130" s="231"/>
      <c r="C130" s="223"/>
      <c r="D130" s="109"/>
      <c r="E130" s="218"/>
      <c r="F130" s="183"/>
      <c r="G130" s="45" t="str">
        <f t="shared" si="5"/>
        <v/>
      </c>
      <c r="H130" s="45" t="str">
        <f t="shared" si="6"/>
        <v/>
      </c>
      <c r="I130" s="50"/>
      <c r="J130" s="353"/>
      <c r="K130" s="355"/>
      <c r="L130" s="120"/>
      <c r="M130" s="120"/>
      <c r="N130" s="120"/>
      <c r="O130" s="120"/>
      <c r="P130" s="120"/>
      <c r="Q130" s="120"/>
    </row>
    <row r="131" spans="1:17" ht="24.95" customHeight="1" x14ac:dyDescent="0.2">
      <c r="A131" s="16">
        <v>124</v>
      </c>
      <c r="B131" s="231"/>
      <c r="C131" s="223"/>
      <c r="D131" s="109"/>
      <c r="E131" s="218"/>
      <c r="F131" s="183"/>
      <c r="G131" s="45" t="str">
        <f t="shared" si="5"/>
        <v/>
      </c>
      <c r="H131" s="45" t="str">
        <f t="shared" si="6"/>
        <v/>
      </c>
      <c r="I131" s="50"/>
      <c r="J131" s="353"/>
      <c r="K131" s="355"/>
      <c r="L131" s="120"/>
      <c r="M131" s="120"/>
      <c r="N131" s="120"/>
      <c r="O131" s="120"/>
      <c r="P131" s="120"/>
      <c r="Q131" s="120"/>
    </row>
    <row r="132" spans="1:17" ht="24.95" customHeight="1" x14ac:dyDescent="0.2">
      <c r="A132" s="16">
        <v>125</v>
      </c>
      <c r="B132" s="231"/>
      <c r="C132" s="223"/>
      <c r="D132" s="109"/>
      <c r="E132" s="218"/>
      <c r="F132" s="183"/>
      <c r="G132" s="45" t="str">
        <f t="shared" si="5"/>
        <v/>
      </c>
      <c r="H132" s="45" t="str">
        <f t="shared" si="6"/>
        <v/>
      </c>
      <c r="I132" s="50"/>
      <c r="J132" s="353"/>
      <c r="K132" s="355"/>
      <c r="L132" s="120"/>
      <c r="M132" s="120"/>
      <c r="N132" s="120"/>
      <c r="O132" s="120"/>
      <c r="P132" s="120"/>
      <c r="Q132" s="120"/>
    </row>
    <row r="133" spans="1:17" ht="24.95" customHeight="1" x14ac:dyDescent="0.2">
      <c r="A133" s="16">
        <v>126</v>
      </c>
      <c r="B133" s="231"/>
      <c r="C133" s="223"/>
      <c r="D133" s="109"/>
      <c r="E133" s="218"/>
      <c r="F133" s="183"/>
      <c r="G133" s="45" t="str">
        <f t="shared" si="5"/>
        <v/>
      </c>
      <c r="H133" s="45" t="str">
        <f t="shared" si="6"/>
        <v/>
      </c>
      <c r="I133" s="50"/>
      <c r="J133" s="353"/>
      <c r="K133" s="355"/>
      <c r="L133" s="120"/>
      <c r="M133" s="120"/>
      <c r="N133" s="120"/>
      <c r="O133" s="120"/>
      <c r="P133" s="120"/>
      <c r="Q133" s="120"/>
    </row>
    <row r="134" spans="1:17" ht="24.95" customHeight="1" x14ac:dyDescent="0.2">
      <c r="A134" s="16">
        <v>127</v>
      </c>
      <c r="B134" s="231"/>
      <c r="C134" s="223"/>
      <c r="D134" s="109"/>
      <c r="E134" s="218"/>
      <c r="F134" s="183"/>
      <c r="G134" s="45" t="str">
        <f t="shared" si="5"/>
        <v/>
      </c>
      <c r="H134" s="45" t="str">
        <f t="shared" si="6"/>
        <v/>
      </c>
      <c r="I134" s="50"/>
      <c r="J134" s="353"/>
      <c r="K134" s="355"/>
      <c r="L134" s="120"/>
      <c r="M134" s="120"/>
      <c r="N134" s="120"/>
      <c r="O134" s="120"/>
      <c r="P134" s="120"/>
      <c r="Q134" s="120"/>
    </row>
    <row r="135" spans="1:17" ht="24.95" customHeight="1" x14ac:dyDescent="0.2">
      <c r="A135" s="16">
        <v>128</v>
      </c>
      <c r="B135" s="231"/>
      <c r="C135" s="223"/>
      <c r="D135" s="109"/>
      <c r="E135" s="218"/>
      <c r="F135" s="183"/>
      <c r="G135" s="45" t="str">
        <f t="shared" si="5"/>
        <v/>
      </c>
      <c r="H135" s="45" t="str">
        <f t="shared" si="6"/>
        <v/>
      </c>
      <c r="I135" s="50"/>
      <c r="J135" s="353"/>
      <c r="K135" s="355"/>
      <c r="L135" s="120"/>
      <c r="M135" s="120"/>
      <c r="N135" s="120"/>
      <c r="O135" s="120"/>
      <c r="P135" s="120"/>
      <c r="Q135" s="120"/>
    </row>
    <row r="136" spans="1:17" ht="24.95" customHeight="1" x14ac:dyDescent="0.2">
      <c r="A136" s="16">
        <v>129</v>
      </c>
      <c r="B136" s="231"/>
      <c r="C136" s="223"/>
      <c r="D136" s="109"/>
      <c r="E136" s="218"/>
      <c r="F136" s="183"/>
      <c r="G136" s="45" t="str">
        <f t="shared" si="5"/>
        <v/>
      </c>
      <c r="H136" s="45" t="str">
        <f t="shared" si="6"/>
        <v/>
      </c>
      <c r="I136" s="50"/>
      <c r="J136" s="353"/>
      <c r="K136" s="355"/>
      <c r="L136" s="120"/>
      <c r="M136" s="120"/>
      <c r="N136" s="120"/>
      <c r="O136" s="120"/>
      <c r="P136" s="120"/>
      <c r="Q136" s="120"/>
    </row>
    <row r="137" spans="1:17" ht="24.95" customHeight="1" x14ac:dyDescent="0.2">
      <c r="A137" s="16">
        <v>130</v>
      </c>
      <c r="B137" s="231"/>
      <c r="C137" s="223"/>
      <c r="D137" s="109"/>
      <c r="E137" s="218"/>
      <c r="F137" s="183"/>
      <c r="G137" s="45" t="str">
        <f t="shared" ref="G137:G207" si="7">IF(AND(F137="",C137&gt;0),"NO TEST",IF(AND(F137="",C137=""),"",IF(AND(F137&gt;0,F137&lt;8),"&lt; 8%",IF(AND(F137&gt;=8,F137&lt;=9),"8% ≤ HbA1c ≤ 9%",IF(F137&gt;9,"HbA1c &gt; 9%", IF(F137=0,"NO TEST"))))))</f>
        <v/>
      </c>
      <c r="H137" s="45" t="str">
        <f t="shared" ref="H137:H207" si="8">IF(AND(F137="",C137&gt;0),"3f",IF(AND(F137="",C137=""),"",IF(AND(F137&gt;0,F137&lt;8),"3d1",IF(AND(F137&gt;=8,F137&lt;=9),"3e",IF(F137&gt;9,"3f", IF(F137=0,"3f"))))))</f>
        <v/>
      </c>
      <c r="I137" s="50"/>
      <c r="J137" s="353"/>
      <c r="K137" s="355"/>
      <c r="L137" s="120"/>
      <c r="M137" s="120"/>
      <c r="N137" s="120"/>
      <c r="O137" s="120"/>
      <c r="P137" s="120"/>
      <c r="Q137" s="120"/>
    </row>
    <row r="138" spans="1:17" ht="24.95" customHeight="1" x14ac:dyDescent="0.2">
      <c r="A138" s="16">
        <v>131</v>
      </c>
      <c r="B138" s="231"/>
      <c r="C138" s="223"/>
      <c r="D138" s="109"/>
      <c r="E138" s="218"/>
      <c r="F138" s="183"/>
      <c r="G138" s="45" t="str">
        <f t="shared" si="7"/>
        <v/>
      </c>
      <c r="H138" s="45" t="str">
        <f t="shared" si="8"/>
        <v/>
      </c>
      <c r="I138" s="50"/>
      <c r="J138" s="353"/>
      <c r="K138" s="355"/>
      <c r="L138" s="120"/>
      <c r="M138" s="120"/>
      <c r="N138" s="120"/>
      <c r="O138" s="120"/>
      <c r="P138" s="120"/>
      <c r="Q138" s="120"/>
    </row>
    <row r="139" spans="1:17" ht="24.95" customHeight="1" x14ac:dyDescent="0.2">
      <c r="A139" s="16">
        <v>132</v>
      </c>
      <c r="B139" s="231"/>
      <c r="C139" s="223"/>
      <c r="D139" s="109"/>
      <c r="E139" s="218"/>
      <c r="F139" s="183"/>
      <c r="G139" s="45" t="str">
        <f t="shared" si="7"/>
        <v/>
      </c>
      <c r="H139" s="45" t="str">
        <f t="shared" si="8"/>
        <v/>
      </c>
      <c r="I139" s="50"/>
      <c r="J139" s="353"/>
      <c r="K139" s="355"/>
      <c r="L139" s="120"/>
      <c r="M139" s="120"/>
      <c r="N139" s="120"/>
      <c r="O139" s="120"/>
      <c r="P139" s="120"/>
      <c r="Q139" s="120"/>
    </row>
    <row r="140" spans="1:17" ht="24.95" customHeight="1" x14ac:dyDescent="0.2">
      <c r="A140" s="16">
        <v>133</v>
      </c>
      <c r="B140" s="231"/>
      <c r="C140" s="223"/>
      <c r="D140" s="109"/>
      <c r="E140" s="218"/>
      <c r="F140" s="183"/>
      <c r="G140" s="45" t="str">
        <f t="shared" si="7"/>
        <v/>
      </c>
      <c r="H140" s="45" t="str">
        <f t="shared" si="8"/>
        <v/>
      </c>
      <c r="I140" s="50"/>
      <c r="J140" s="353"/>
      <c r="K140" s="355"/>
      <c r="L140" s="120"/>
      <c r="M140" s="120"/>
      <c r="N140" s="120"/>
      <c r="O140" s="120"/>
      <c r="P140" s="120"/>
      <c r="Q140" s="120"/>
    </row>
    <row r="141" spans="1:17" ht="24.95" customHeight="1" x14ac:dyDescent="0.2">
      <c r="A141" s="16">
        <v>134</v>
      </c>
      <c r="B141" s="231"/>
      <c r="C141" s="223"/>
      <c r="D141" s="109"/>
      <c r="E141" s="218"/>
      <c r="F141" s="183"/>
      <c r="G141" s="45" t="str">
        <f t="shared" si="7"/>
        <v/>
      </c>
      <c r="H141" s="45" t="str">
        <f t="shared" si="8"/>
        <v/>
      </c>
      <c r="I141" s="50"/>
      <c r="J141" s="353"/>
      <c r="K141" s="355"/>
      <c r="L141" s="120"/>
      <c r="M141" s="120"/>
      <c r="N141" s="120"/>
      <c r="O141" s="120"/>
      <c r="P141" s="120"/>
      <c r="Q141" s="120"/>
    </row>
    <row r="142" spans="1:17" ht="24.95" customHeight="1" x14ac:dyDescent="0.2">
      <c r="A142" s="16">
        <v>135</v>
      </c>
      <c r="B142" s="231"/>
      <c r="C142" s="223"/>
      <c r="D142" s="109"/>
      <c r="E142" s="218"/>
      <c r="F142" s="183"/>
      <c r="G142" s="45" t="str">
        <f t="shared" si="7"/>
        <v/>
      </c>
      <c r="H142" s="45" t="str">
        <f t="shared" si="8"/>
        <v/>
      </c>
      <c r="I142" s="50"/>
      <c r="J142" s="353"/>
      <c r="K142" s="355"/>
      <c r="L142" s="120"/>
      <c r="M142" s="120"/>
      <c r="N142" s="120"/>
      <c r="O142" s="120"/>
      <c r="P142" s="120"/>
      <c r="Q142" s="120"/>
    </row>
    <row r="143" spans="1:17" ht="24.95" customHeight="1" x14ac:dyDescent="0.2">
      <c r="A143" s="16">
        <v>136</v>
      </c>
      <c r="B143" s="231"/>
      <c r="C143" s="223"/>
      <c r="D143" s="109"/>
      <c r="E143" s="218"/>
      <c r="F143" s="183"/>
      <c r="G143" s="45" t="str">
        <f t="shared" si="7"/>
        <v/>
      </c>
      <c r="H143" s="45" t="str">
        <f t="shared" si="8"/>
        <v/>
      </c>
      <c r="I143" s="50"/>
      <c r="J143" s="353"/>
      <c r="K143" s="355"/>
      <c r="L143" s="120"/>
      <c r="M143" s="120"/>
      <c r="N143" s="120"/>
      <c r="O143" s="120"/>
      <c r="P143" s="120"/>
      <c r="Q143" s="120"/>
    </row>
    <row r="144" spans="1:17" ht="24.95" customHeight="1" x14ac:dyDescent="0.2">
      <c r="A144" s="16">
        <v>137</v>
      </c>
      <c r="B144" s="231"/>
      <c r="C144" s="223"/>
      <c r="D144" s="109"/>
      <c r="E144" s="218"/>
      <c r="F144" s="183"/>
      <c r="G144" s="45" t="str">
        <f t="shared" si="7"/>
        <v/>
      </c>
      <c r="H144" s="45" t="str">
        <f t="shared" si="8"/>
        <v/>
      </c>
      <c r="I144" s="50"/>
      <c r="J144" s="353"/>
      <c r="K144" s="355"/>
      <c r="L144" s="120"/>
      <c r="M144" s="120"/>
      <c r="N144" s="120"/>
      <c r="O144" s="120"/>
      <c r="P144" s="120"/>
      <c r="Q144" s="120"/>
    </row>
    <row r="145" spans="1:17" ht="24.95" customHeight="1" x14ac:dyDescent="0.2">
      <c r="A145" s="16">
        <v>138</v>
      </c>
      <c r="B145" s="231"/>
      <c r="C145" s="223"/>
      <c r="D145" s="109"/>
      <c r="E145" s="218"/>
      <c r="F145" s="183"/>
      <c r="G145" s="45" t="str">
        <f t="shared" si="7"/>
        <v/>
      </c>
      <c r="H145" s="45" t="str">
        <f t="shared" si="8"/>
        <v/>
      </c>
      <c r="I145" s="50"/>
      <c r="J145" s="353"/>
      <c r="K145" s="355"/>
      <c r="L145" s="120"/>
      <c r="M145" s="120"/>
      <c r="N145" s="120"/>
      <c r="O145" s="120"/>
      <c r="P145" s="120"/>
      <c r="Q145" s="120"/>
    </row>
    <row r="146" spans="1:17" ht="24.95" customHeight="1" x14ac:dyDescent="0.2">
      <c r="A146" s="16">
        <v>139</v>
      </c>
      <c r="B146" s="231"/>
      <c r="C146" s="223"/>
      <c r="D146" s="109"/>
      <c r="E146" s="218"/>
      <c r="F146" s="183"/>
      <c r="G146" s="45" t="str">
        <f t="shared" si="7"/>
        <v/>
      </c>
      <c r="H146" s="45" t="str">
        <f t="shared" si="8"/>
        <v/>
      </c>
      <c r="I146" s="50"/>
      <c r="J146" s="353"/>
      <c r="K146" s="355"/>
      <c r="L146" s="120"/>
      <c r="M146" s="120"/>
      <c r="N146" s="120"/>
      <c r="O146" s="120"/>
      <c r="P146" s="120"/>
      <c r="Q146" s="120"/>
    </row>
    <row r="147" spans="1:17" ht="24.95" customHeight="1" x14ac:dyDescent="0.2">
      <c r="A147" s="16">
        <v>140</v>
      </c>
      <c r="B147" s="231"/>
      <c r="C147" s="223"/>
      <c r="D147" s="109"/>
      <c r="E147" s="218"/>
      <c r="F147" s="183"/>
      <c r="G147" s="45" t="str">
        <f t="shared" si="7"/>
        <v/>
      </c>
      <c r="H147" s="45" t="str">
        <f t="shared" si="8"/>
        <v/>
      </c>
      <c r="I147" s="50"/>
      <c r="J147" s="353"/>
      <c r="K147" s="355"/>
      <c r="L147" s="120"/>
      <c r="M147" s="120"/>
      <c r="N147" s="120"/>
      <c r="O147" s="120"/>
      <c r="P147" s="120"/>
      <c r="Q147" s="120"/>
    </row>
    <row r="148" spans="1:17" ht="24.95" customHeight="1" x14ac:dyDescent="0.2">
      <c r="A148" s="16">
        <v>141</v>
      </c>
      <c r="B148" s="231"/>
      <c r="C148" s="223"/>
      <c r="D148" s="109"/>
      <c r="E148" s="218"/>
      <c r="F148" s="183"/>
      <c r="G148" s="45" t="str">
        <f t="shared" si="7"/>
        <v/>
      </c>
      <c r="H148" s="45" t="str">
        <f t="shared" si="8"/>
        <v/>
      </c>
      <c r="I148" s="50"/>
      <c r="J148" s="353"/>
      <c r="K148" s="355"/>
      <c r="L148" s="120"/>
      <c r="M148" s="120"/>
      <c r="N148" s="120"/>
      <c r="O148" s="120"/>
      <c r="P148" s="120"/>
      <c r="Q148" s="120"/>
    </row>
    <row r="149" spans="1:17" ht="24.95" customHeight="1" x14ac:dyDescent="0.2">
      <c r="A149" s="16">
        <v>142</v>
      </c>
      <c r="B149" s="231"/>
      <c r="C149" s="223"/>
      <c r="D149" s="109"/>
      <c r="E149" s="218"/>
      <c r="F149" s="183"/>
      <c r="G149" s="45" t="str">
        <f t="shared" si="7"/>
        <v/>
      </c>
      <c r="H149" s="45" t="str">
        <f t="shared" si="8"/>
        <v/>
      </c>
      <c r="I149" s="50"/>
      <c r="J149" s="353"/>
      <c r="K149" s="355"/>
      <c r="L149" s="120"/>
      <c r="M149" s="120"/>
      <c r="N149" s="120"/>
      <c r="O149" s="120"/>
      <c r="P149" s="120"/>
      <c r="Q149" s="120"/>
    </row>
    <row r="150" spans="1:17" ht="24.95" customHeight="1" x14ac:dyDescent="0.2">
      <c r="A150" s="16">
        <v>143</v>
      </c>
      <c r="B150" s="231"/>
      <c r="C150" s="223"/>
      <c r="D150" s="109"/>
      <c r="E150" s="218"/>
      <c r="F150" s="183"/>
      <c r="G150" s="45" t="str">
        <f t="shared" si="7"/>
        <v/>
      </c>
      <c r="H150" s="45" t="str">
        <f t="shared" si="8"/>
        <v/>
      </c>
      <c r="I150" s="50"/>
      <c r="J150" s="353"/>
      <c r="K150" s="355"/>
      <c r="L150" s="120"/>
      <c r="M150" s="120"/>
      <c r="N150" s="120"/>
      <c r="O150" s="120"/>
      <c r="P150" s="120"/>
      <c r="Q150" s="120"/>
    </row>
    <row r="151" spans="1:17" ht="24.95" customHeight="1" x14ac:dyDescent="0.2">
      <c r="A151" s="16">
        <v>144</v>
      </c>
      <c r="B151" s="231"/>
      <c r="C151" s="223"/>
      <c r="D151" s="109"/>
      <c r="E151" s="218"/>
      <c r="F151" s="183"/>
      <c r="G151" s="45" t="str">
        <f t="shared" si="7"/>
        <v/>
      </c>
      <c r="H151" s="45" t="str">
        <f t="shared" si="8"/>
        <v/>
      </c>
      <c r="I151" s="50"/>
      <c r="J151" s="353"/>
      <c r="K151" s="355"/>
      <c r="L151" s="120"/>
      <c r="M151" s="120"/>
      <c r="N151" s="120"/>
      <c r="O151" s="120"/>
      <c r="P151" s="120"/>
      <c r="Q151" s="120"/>
    </row>
    <row r="152" spans="1:17" ht="24.95" customHeight="1" x14ac:dyDescent="0.2">
      <c r="A152" s="16">
        <v>145</v>
      </c>
      <c r="B152" s="231"/>
      <c r="C152" s="223"/>
      <c r="D152" s="109"/>
      <c r="E152" s="218"/>
      <c r="F152" s="183"/>
      <c r="G152" s="45" t="str">
        <f t="shared" si="7"/>
        <v/>
      </c>
      <c r="H152" s="45" t="str">
        <f t="shared" si="8"/>
        <v/>
      </c>
      <c r="I152" s="50"/>
      <c r="J152" s="353"/>
      <c r="K152" s="355"/>
      <c r="L152" s="120"/>
      <c r="M152" s="120"/>
      <c r="N152" s="120"/>
      <c r="O152" s="120"/>
      <c r="P152" s="120"/>
      <c r="Q152" s="120"/>
    </row>
    <row r="153" spans="1:17" ht="24.95" customHeight="1" x14ac:dyDescent="0.2">
      <c r="A153" s="16">
        <v>146</v>
      </c>
      <c r="B153" s="231"/>
      <c r="C153" s="223"/>
      <c r="D153" s="109"/>
      <c r="E153" s="218"/>
      <c r="F153" s="183"/>
      <c r="G153" s="45" t="str">
        <f t="shared" si="7"/>
        <v/>
      </c>
      <c r="H153" s="45" t="str">
        <f t="shared" si="8"/>
        <v/>
      </c>
      <c r="I153" s="50"/>
      <c r="J153" s="353"/>
      <c r="K153" s="355"/>
      <c r="L153" s="120"/>
      <c r="M153" s="120"/>
      <c r="N153" s="120"/>
      <c r="O153" s="120"/>
      <c r="P153" s="120"/>
      <c r="Q153" s="120"/>
    </row>
    <row r="154" spans="1:17" ht="24.95" customHeight="1" x14ac:dyDescent="0.2">
      <c r="A154" s="16">
        <v>147</v>
      </c>
      <c r="B154" s="231"/>
      <c r="C154" s="223"/>
      <c r="D154" s="109"/>
      <c r="E154" s="218"/>
      <c r="F154" s="183"/>
      <c r="G154" s="45" t="str">
        <f t="shared" si="7"/>
        <v/>
      </c>
      <c r="H154" s="45" t="str">
        <f t="shared" si="8"/>
        <v/>
      </c>
      <c r="I154" s="50"/>
      <c r="J154" s="353"/>
      <c r="K154" s="355"/>
      <c r="L154" s="120"/>
      <c r="M154" s="120"/>
      <c r="N154" s="120"/>
      <c r="O154" s="120"/>
      <c r="P154" s="120"/>
      <c r="Q154" s="120"/>
    </row>
    <row r="155" spans="1:17" ht="24.95" customHeight="1" x14ac:dyDescent="0.2">
      <c r="A155" s="16">
        <v>148</v>
      </c>
      <c r="B155" s="231"/>
      <c r="C155" s="223"/>
      <c r="D155" s="109"/>
      <c r="E155" s="218"/>
      <c r="F155" s="183"/>
      <c r="G155" s="45" t="str">
        <f t="shared" si="7"/>
        <v/>
      </c>
      <c r="H155" s="45" t="str">
        <f t="shared" si="8"/>
        <v/>
      </c>
      <c r="I155" s="50"/>
      <c r="J155" s="353"/>
      <c r="K155" s="355"/>
      <c r="L155" s="120"/>
      <c r="M155" s="120"/>
      <c r="N155" s="120"/>
      <c r="O155" s="120"/>
      <c r="P155" s="120"/>
      <c r="Q155" s="120"/>
    </row>
    <row r="156" spans="1:17" ht="24.95" customHeight="1" x14ac:dyDescent="0.2">
      <c r="A156" s="16">
        <v>149</v>
      </c>
      <c r="B156" s="231"/>
      <c r="C156" s="223"/>
      <c r="D156" s="109"/>
      <c r="E156" s="218"/>
      <c r="F156" s="183"/>
      <c r="G156" s="45" t="str">
        <f t="shared" si="7"/>
        <v/>
      </c>
      <c r="H156" s="45" t="str">
        <f t="shared" si="8"/>
        <v/>
      </c>
      <c r="I156" s="50"/>
      <c r="J156" s="353"/>
      <c r="K156" s="355"/>
      <c r="L156" s="120"/>
      <c r="M156" s="120"/>
      <c r="N156" s="120"/>
      <c r="O156" s="120"/>
      <c r="P156" s="120"/>
      <c r="Q156" s="120"/>
    </row>
    <row r="157" spans="1:17" ht="24.95" customHeight="1" x14ac:dyDescent="0.2">
      <c r="A157" s="16">
        <v>150</v>
      </c>
      <c r="B157" s="231"/>
      <c r="C157" s="223"/>
      <c r="D157" s="109"/>
      <c r="E157" s="218"/>
      <c r="F157" s="183"/>
      <c r="G157" s="45" t="str">
        <f t="shared" si="7"/>
        <v/>
      </c>
      <c r="H157" s="45" t="str">
        <f t="shared" si="8"/>
        <v/>
      </c>
      <c r="I157" s="50"/>
      <c r="J157" s="353"/>
      <c r="K157" s="355"/>
      <c r="L157" s="120"/>
      <c r="M157" s="120"/>
      <c r="N157" s="120"/>
      <c r="O157" s="120"/>
      <c r="P157" s="120"/>
      <c r="Q157" s="120"/>
    </row>
    <row r="158" spans="1:17" ht="24.95" customHeight="1" x14ac:dyDescent="0.2">
      <c r="A158" s="16">
        <v>151</v>
      </c>
      <c r="B158" s="231"/>
      <c r="C158" s="223"/>
      <c r="D158" s="109"/>
      <c r="E158" s="218"/>
      <c r="F158" s="183"/>
      <c r="G158" s="45" t="str">
        <f t="shared" si="7"/>
        <v/>
      </c>
      <c r="H158" s="45" t="str">
        <f t="shared" si="8"/>
        <v/>
      </c>
      <c r="I158" s="50"/>
      <c r="J158" s="353"/>
      <c r="K158" s="355"/>
      <c r="L158" s="120"/>
      <c r="M158" s="120"/>
      <c r="N158" s="120"/>
      <c r="O158" s="120"/>
      <c r="P158" s="120"/>
      <c r="Q158" s="120"/>
    </row>
    <row r="159" spans="1:17" ht="24.95" customHeight="1" x14ac:dyDescent="0.2">
      <c r="A159" s="16">
        <v>152</v>
      </c>
      <c r="B159" s="231"/>
      <c r="C159" s="223"/>
      <c r="D159" s="109"/>
      <c r="E159" s="218"/>
      <c r="F159" s="183"/>
      <c r="G159" s="45" t="str">
        <f t="shared" si="7"/>
        <v/>
      </c>
      <c r="H159" s="45" t="str">
        <f t="shared" si="8"/>
        <v/>
      </c>
      <c r="I159" s="50"/>
      <c r="J159" s="353"/>
      <c r="K159" s="355"/>
      <c r="L159" s="120"/>
      <c r="M159" s="120"/>
      <c r="N159" s="120"/>
      <c r="O159" s="120"/>
      <c r="P159" s="120"/>
      <c r="Q159" s="120"/>
    </row>
    <row r="160" spans="1:17" ht="24.95" customHeight="1" x14ac:dyDescent="0.2">
      <c r="A160" s="16">
        <v>153</v>
      </c>
      <c r="B160" s="231"/>
      <c r="C160" s="223"/>
      <c r="D160" s="109"/>
      <c r="E160" s="218"/>
      <c r="F160" s="183"/>
      <c r="G160" s="45" t="str">
        <f t="shared" si="7"/>
        <v/>
      </c>
      <c r="H160" s="45" t="str">
        <f t="shared" si="8"/>
        <v/>
      </c>
      <c r="I160" s="50"/>
      <c r="J160" s="353"/>
      <c r="K160" s="355"/>
      <c r="L160" s="120"/>
      <c r="M160" s="120"/>
      <c r="N160" s="120"/>
      <c r="O160" s="120"/>
      <c r="P160" s="120"/>
      <c r="Q160" s="120"/>
    </row>
    <row r="161" spans="1:17" ht="24.95" customHeight="1" x14ac:dyDescent="0.2">
      <c r="A161" s="16">
        <v>154</v>
      </c>
      <c r="B161" s="231"/>
      <c r="C161" s="223"/>
      <c r="D161" s="109"/>
      <c r="E161" s="218"/>
      <c r="F161" s="183"/>
      <c r="G161" s="45" t="str">
        <f t="shared" si="7"/>
        <v/>
      </c>
      <c r="H161" s="45" t="str">
        <f t="shared" si="8"/>
        <v/>
      </c>
      <c r="I161" s="50"/>
      <c r="J161" s="353"/>
      <c r="K161" s="355"/>
      <c r="L161" s="120"/>
      <c r="M161" s="120"/>
      <c r="N161" s="120"/>
      <c r="O161" s="120"/>
      <c r="P161" s="120"/>
      <c r="Q161" s="120"/>
    </row>
    <row r="162" spans="1:17" ht="24.95" customHeight="1" x14ac:dyDescent="0.2">
      <c r="A162" s="16">
        <v>155</v>
      </c>
      <c r="B162" s="231"/>
      <c r="C162" s="223"/>
      <c r="D162" s="109"/>
      <c r="E162" s="218"/>
      <c r="F162" s="183"/>
      <c r="G162" s="45" t="str">
        <f t="shared" si="7"/>
        <v/>
      </c>
      <c r="H162" s="45" t="str">
        <f t="shared" si="8"/>
        <v/>
      </c>
      <c r="I162" s="50"/>
      <c r="J162" s="353"/>
      <c r="K162" s="355"/>
      <c r="L162" s="120"/>
      <c r="M162" s="120"/>
      <c r="N162" s="120"/>
      <c r="O162" s="120"/>
      <c r="P162" s="120"/>
      <c r="Q162" s="120"/>
    </row>
    <row r="163" spans="1:17" ht="24.95" customHeight="1" x14ac:dyDescent="0.2">
      <c r="A163" s="16">
        <v>156</v>
      </c>
      <c r="B163" s="231"/>
      <c r="C163" s="223"/>
      <c r="D163" s="109"/>
      <c r="E163" s="218"/>
      <c r="F163" s="183"/>
      <c r="G163" s="45" t="str">
        <f t="shared" si="7"/>
        <v/>
      </c>
      <c r="H163" s="45" t="str">
        <f t="shared" si="8"/>
        <v/>
      </c>
      <c r="I163" s="50"/>
      <c r="J163" s="353"/>
      <c r="K163" s="355"/>
      <c r="L163" s="120"/>
      <c r="M163" s="120"/>
      <c r="N163" s="120"/>
      <c r="O163" s="120"/>
      <c r="P163" s="120"/>
      <c r="Q163" s="120"/>
    </row>
    <row r="164" spans="1:17" ht="24.95" customHeight="1" x14ac:dyDescent="0.2">
      <c r="A164" s="16">
        <v>157</v>
      </c>
      <c r="B164" s="231"/>
      <c r="C164" s="223"/>
      <c r="D164" s="109"/>
      <c r="E164" s="218"/>
      <c r="F164" s="183"/>
      <c r="G164" s="45" t="str">
        <f t="shared" si="7"/>
        <v/>
      </c>
      <c r="H164" s="45" t="str">
        <f t="shared" si="8"/>
        <v/>
      </c>
      <c r="I164" s="50"/>
      <c r="J164" s="353"/>
      <c r="K164" s="355"/>
      <c r="L164" s="120"/>
      <c r="M164" s="120"/>
      <c r="N164" s="120"/>
      <c r="O164" s="120"/>
      <c r="P164" s="120"/>
      <c r="Q164" s="120"/>
    </row>
    <row r="165" spans="1:17" ht="24.95" customHeight="1" x14ac:dyDescent="0.2">
      <c r="A165" s="16">
        <v>158</v>
      </c>
      <c r="B165" s="231"/>
      <c r="C165" s="223"/>
      <c r="D165" s="109"/>
      <c r="E165" s="218"/>
      <c r="F165" s="183"/>
      <c r="G165" s="45" t="str">
        <f t="shared" si="7"/>
        <v/>
      </c>
      <c r="H165" s="45" t="str">
        <f t="shared" si="8"/>
        <v/>
      </c>
      <c r="I165" s="50"/>
      <c r="J165" s="353"/>
      <c r="K165" s="355"/>
      <c r="L165" s="120"/>
      <c r="M165" s="120"/>
      <c r="N165" s="120"/>
      <c r="O165" s="120"/>
      <c r="P165" s="120"/>
      <c r="Q165" s="120"/>
    </row>
    <row r="166" spans="1:17" ht="24.95" customHeight="1" x14ac:dyDescent="0.2">
      <c r="A166" s="16">
        <v>159</v>
      </c>
      <c r="B166" s="231"/>
      <c r="C166" s="223"/>
      <c r="D166" s="109"/>
      <c r="E166" s="218"/>
      <c r="F166" s="183"/>
      <c r="G166" s="45" t="str">
        <f t="shared" si="7"/>
        <v/>
      </c>
      <c r="H166" s="45" t="str">
        <f t="shared" si="8"/>
        <v/>
      </c>
      <c r="I166" s="50"/>
      <c r="J166" s="353"/>
      <c r="K166" s="355"/>
      <c r="L166" s="120"/>
      <c r="M166" s="120"/>
      <c r="N166" s="120"/>
      <c r="O166" s="120"/>
      <c r="P166" s="120"/>
      <c r="Q166" s="120"/>
    </row>
    <row r="167" spans="1:17" ht="24.95" customHeight="1" x14ac:dyDescent="0.2">
      <c r="A167" s="16">
        <v>160</v>
      </c>
      <c r="B167" s="231"/>
      <c r="C167" s="223"/>
      <c r="D167" s="109"/>
      <c r="E167" s="218"/>
      <c r="F167" s="183"/>
      <c r="G167" s="45" t="str">
        <f t="shared" si="7"/>
        <v/>
      </c>
      <c r="H167" s="45" t="str">
        <f t="shared" si="8"/>
        <v/>
      </c>
      <c r="I167" s="50"/>
      <c r="J167" s="353"/>
      <c r="K167" s="355"/>
      <c r="L167" s="120"/>
      <c r="M167" s="120"/>
      <c r="N167" s="120"/>
      <c r="O167" s="120"/>
      <c r="P167" s="120"/>
      <c r="Q167" s="120"/>
    </row>
    <row r="168" spans="1:17" ht="24.95" customHeight="1" x14ac:dyDescent="0.2">
      <c r="A168" s="16">
        <v>161</v>
      </c>
      <c r="B168" s="231"/>
      <c r="C168" s="223"/>
      <c r="D168" s="109"/>
      <c r="E168" s="218"/>
      <c r="F168" s="183"/>
      <c r="G168" s="45" t="str">
        <f t="shared" si="7"/>
        <v/>
      </c>
      <c r="H168" s="45" t="str">
        <f t="shared" si="8"/>
        <v/>
      </c>
      <c r="I168" s="50"/>
      <c r="J168" s="353"/>
      <c r="K168" s="355"/>
      <c r="L168" s="120"/>
      <c r="M168" s="120"/>
      <c r="N168" s="120"/>
      <c r="O168" s="120"/>
      <c r="P168" s="120"/>
      <c r="Q168" s="120"/>
    </row>
    <row r="169" spans="1:17" ht="24.95" customHeight="1" x14ac:dyDescent="0.2">
      <c r="A169" s="16">
        <v>162</v>
      </c>
      <c r="B169" s="231"/>
      <c r="C169" s="223"/>
      <c r="D169" s="109"/>
      <c r="E169" s="218"/>
      <c r="F169" s="183"/>
      <c r="G169" s="45" t="str">
        <f t="shared" si="7"/>
        <v/>
      </c>
      <c r="H169" s="45" t="str">
        <f t="shared" si="8"/>
        <v/>
      </c>
      <c r="I169" s="50"/>
      <c r="J169" s="353"/>
      <c r="K169" s="355"/>
      <c r="L169" s="120"/>
      <c r="M169" s="120"/>
      <c r="N169" s="120"/>
      <c r="O169" s="120"/>
      <c r="P169" s="120"/>
      <c r="Q169" s="120"/>
    </row>
    <row r="170" spans="1:17" ht="24.95" customHeight="1" x14ac:dyDescent="0.2">
      <c r="A170" s="16">
        <v>163</v>
      </c>
      <c r="B170" s="231"/>
      <c r="C170" s="223"/>
      <c r="D170" s="109"/>
      <c r="E170" s="218"/>
      <c r="F170" s="183"/>
      <c r="G170" s="45" t="str">
        <f t="shared" si="7"/>
        <v/>
      </c>
      <c r="H170" s="45" t="str">
        <f t="shared" si="8"/>
        <v/>
      </c>
      <c r="I170" s="50"/>
      <c r="J170" s="353"/>
      <c r="K170" s="355"/>
      <c r="L170" s="120"/>
      <c r="M170" s="120"/>
      <c r="N170" s="120"/>
      <c r="O170" s="120"/>
      <c r="P170" s="120"/>
      <c r="Q170" s="120"/>
    </row>
    <row r="171" spans="1:17" ht="24.95" customHeight="1" x14ac:dyDescent="0.2">
      <c r="A171" s="16">
        <v>164</v>
      </c>
      <c r="B171" s="231"/>
      <c r="C171" s="223"/>
      <c r="D171" s="109"/>
      <c r="E171" s="218"/>
      <c r="F171" s="183"/>
      <c r="G171" s="45" t="str">
        <f t="shared" si="7"/>
        <v/>
      </c>
      <c r="H171" s="45" t="str">
        <f t="shared" si="8"/>
        <v/>
      </c>
      <c r="I171" s="50"/>
      <c r="J171" s="353"/>
      <c r="K171" s="355"/>
      <c r="L171" s="120"/>
      <c r="M171" s="120"/>
      <c r="N171" s="120"/>
      <c r="O171" s="120"/>
      <c r="P171" s="120"/>
      <c r="Q171" s="120"/>
    </row>
    <row r="172" spans="1:17" ht="24.95" customHeight="1" x14ac:dyDescent="0.2">
      <c r="A172" s="16">
        <v>165</v>
      </c>
      <c r="B172" s="231"/>
      <c r="C172" s="223"/>
      <c r="D172" s="109"/>
      <c r="E172" s="218"/>
      <c r="F172" s="183"/>
      <c r="G172" s="45" t="str">
        <f t="shared" si="7"/>
        <v/>
      </c>
      <c r="H172" s="45" t="str">
        <f t="shared" si="8"/>
        <v/>
      </c>
      <c r="I172" s="50"/>
      <c r="J172" s="353"/>
      <c r="K172" s="355"/>
      <c r="L172" s="120"/>
      <c r="M172" s="120"/>
      <c r="N172" s="120"/>
      <c r="O172" s="120"/>
      <c r="P172" s="120"/>
      <c r="Q172" s="120"/>
    </row>
    <row r="173" spans="1:17" ht="24.95" customHeight="1" x14ac:dyDescent="0.2">
      <c r="A173" s="16">
        <v>166</v>
      </c>
      <c r="B173" s="231"/>
      <c r="C173" s="223"/>
      <c r="D173" s="109"/>
      <c r="E173" s="218"/>
      <c r="F173" s="183"/>
      <c r="G173" s="45" t="str">
        <f t="shared" si="7"/>
        <v/>
      </c>
      <c r="H173" s="45" t="str">
        <f t="shared" si="8"/>
        <v/>
      </c>
      <c r="I173" s="50"/>
      <c r="J173" s="353"/>
      <c r="K173" s="355"/>
      <c r="L173" s="120"/>
      <c r="M173" s="120"/>
      <c r="N173" s="120"/>
      <c r="O173" s="120"/>
      <c r="P173" s="120"/>
      <c r="Q173" s="120"/>
    </row>
    <row r="174" spans="1:17" ht="24.95" customHeight="1" x14ac:dyDescent="0.2">
      <c r="A174" s="16">
        <v>167</v>
      </c>
      <c r="B174" s="231"/>
      <c r="C174" s="223"/>
      <c r="D174" s="109"/>
      <c r="E174" s="218"/>
      <c r="F174" s="183"/>
      <c r="G174" s="45" t="str">
        <f t="shared" si="7"/>
        <v/>
      </c>
      <c r="H174" s="45" t="str">
        <f t="shared" si="8"/>
        <v/>
      </c>
      <c r="I174" s="50"/>
      <c r="J174" s="353"/>
      <c r="K174" s="355"/>
      <c r="L174" s="120"/>
      <c r="M174" s="120"/>
      <c r="N174" s="120"/>
      <c r="O174" s="120"/>
      <c r="P174" s="120"/>
      <c r="Q174" s="120"/>
    </row>
    <row r="175" spans="1:17" ht="24.95" customHeight="1" x14ac:dyDescent="0.2">
      <c r="A175" s="16">
        <v>168</v>
      </c>
      <c r="B175" s="231"/>
      <c r="C175" s="223"/>
      <c r="D175" s="109"/>
      <c r="E175" s="218"/>
      <c r="F175" s="183"/>
      <c r="G175" s="45" t="str">
        <f t="shared" si="7"/>
        <v/>
      </c>
      <c r="H175" s="45" t="str">
        <f t="shared" si="8"/>
        <v/>
      </c>
      <c r="I175" s="50"/>
      <c r="J175" s="353"/>
      <c r="K175" s="355"/>
      <c r="L175" s="120"/>
      <c r="M175" s="120"/>
      <c r="N175" s="120"/>
      <c r="O175" s="120"/>
      <c r="P175" s="120"/>
      <c r="Q175" s="120"/>
    </row>
    <row r="176" spans="1:17" ht="24.95" customHeight="1" x14ac:dyDescent="0.2">
      <c r="A176" s="16">
        <v>169</v>
      </c>
      <c r="B176" s="231"/>
      <c r="C176" s="223"/>
      <c r="D176" s="109"/>
      <c r="E176" s="218"/>
      <c r="F176" s="183"/>
      <c r="G176" s="45" t="str">
        <f t="shared" si="7"/>
        <v/>
      </c>
      <c r="H176" s="45" t="str">
        <f t="shared" si="8"/>
        <v/>
      </c>
      <c r="I176" s="50"/>
      <c r="J176" s="353"/>
      <c r="K176" s="355"/>
      <c r="L176" s="120"/>
      <c r="M176" s="120"/>
      <c r="N176" s="120"/>
      <c r="O176" s="120"/>
      <c r="P176" s="120"/>
      <c r="Q176" s="120"/>
    </row>
    <row r="177" spans="1:17" ht="24.95" customHeight="1" x14ac:dyDescent="0.2">
      <c r="A177" s="16">
        <v>170</v>
      </c>
      <c r="B177" s="231"/>
      <c r="C177" s="223"/>
      <c r="D177" s="109"/>
      <c r="E177" s="218"/>
      <c r="F177" s="183"/>
      <c r="G177" s="45" t="str">
        <f t="shared" si="7"/>
        <v/>
      </c>
      <c r="H177" s="45" t="str">
        <f t="shared" si="8"/>
        <v/>
      </c>
      <c r="I177" s="50"/>
      <c r="J177" s="353"/>
      <c r="K177" s="355"/>
      <c r="L177" s="120"/>
      <c r="M177" s="120"/>
      <c r="N177" s="120"/>
      <c r="O177" s="120"/>
      <c r="P177" s="120"/>
      <c r="Q177" s="120"/>
    </row>
    <row r="178" spans="1:17" ht="24.95" customHeight="1" x14ac:dyDescent="0.2">
      <c r="A178" s="16">
        <v>171</v>
      </c>
      <c r="B178" s="231"/>
      <c r="C178" s="223"/>
      <c r="D178" s="109"/>
      <c r="E178" s="218"/>
      <c r="F178" s="183"/>
      <c r="G178" s="45" t="str">
        <f t="shared" si="7"/>
        <v/>
      </c>
      <c r="H178" s="45" t="str">
        <f t="shared" si="8"/>
        <v/>
      </c>
      <c r="I178" s="50"/>
      <c r="J178" s="353"/>
      <c r="K178" s="355"/>
      <c r="L178" s="120"/>
      <c r="M178" s="120"/>
      <c r="N178" s="120"/>
      <c r="O178" s="120"/>
      <c r="P178" s="120"/>
      <c r="Q178" s="120"/>
    </row>
    <row r="179" spans="1:17" ht="24.95" customHeight="1" x14ac:dyDescent="0.2">
      <c r="A179" s="16">
        <v>172</v>
      </c>
      <c r="B179" s="231"/>
      <c r="C179" s="223"/>
      <c r="D179" s="109"/>
      <c r="E179" s="218"/>
      <c r="F179" s="183"/>
      <c r="G179" s="45" t="str">
        <f t="shared" si="7"/>
        <v/>
      </c>
      <c r="H179" s="45" t="str">
        <f t="shared" si="8"/>
        <v/>
      </c>
      <c r="I179" s="50"/>
      <c r="J179" s="353"/>
      <c r="K179" s="355"/>
      <c r="L179" s="120"/>
      <c r="M179" s="120"/>
      <c r="N179" s="120"/>
      <c r="O179" s="120"/>
      <c r="P179" s="120"/>
      <c r="Q179" s="120"/>
    </row>
    <row r="180" spans="1:17" ht="24.95" customHeight="1" x14ac:dyDescent="0.2">
      <c r="A180" s="16">
        <v>173</v>
      </c>
      <c r="B180" s="231"/>
      <c r="C180" s="223"/>
      <c r="D180" s="109"/>
      <c r="E180" s="218"/>
      <c r="F180" s="183"/>
      <c r="G180" s="45" t="str">
        <f t="shared" si="7"/>
        <v/>
      </c>
      <c r="H180" s="45" t="str">
        <f t="shared" si="8"/>
        <v/>
      </c>
      <c r="I180" s="50"/>
      <c r="J180" s="353"/>
      <c r="K180" s="355"/>
      <c r="L180" s="120"/>
      <c r="M180" s="120"/>
      <c r="N180" s="120"/>
      <c r="O180" s="120"/>
      <c r="P180" s="120"/>
      <c r="Q180" s="120"/>
    </row>
    <row r="181" spans="1:17" ht="24.95" customHeight="1" x14ac:dyDescent="0.2">
      <c r="A181" s="16">
        <v>174</v>
      </c>
      <c r="B181" s="231"/>
      <c r="C181" s="223"/>
      <c r="D181" s="109"/>
      <c r="E181" s="218"/>
      <c r="F181" s="183"/>
      <c r="G181" s="45" t="str">
        <f t="shared" si="7"/>
        <v/>
      </c>
      <c r="H181" s="45" t="str">
        <f t="shared" si="8"/>
        <v/>
      </c>
      <c r="I181" s="50"/>
      <c r="J181" s="353"/>
      <c r="K181" s="355"/>
      <c r="L181" s="120"/>
      <c r="M181" s="120"/>
      <c r="N181" s="120"/>
      <c r="O181" s="120"/>
      <c r="P181" s="120"/>
      <c r="Q181" s="120"/>
    </row>
    <row r="182" spans="1:17" ht="24.95" customHeight="1" x14ac:dyDescent="0.2">
      <c r="A182" s="16">
        <v>175</v>
      </c>
      <c r="B182" s="231"/>
      <c r="C182" s="223"/>
      <c r="D182" s="109"/>
      <c r="E182" s="218"/>
      <c r="F182" s="183"/>
      <c r="G182" s="45"/>
      <c r="H182" s="45"/>
      <c r="I182" s="50"/>
      <c r="J182" s="255"/>
      <c r="K182" s="254"/>
      <c r="L182" s="120"/>
      <c r="M182" s="120"/>
      <c r="N182" s="120"/>
      <c r="O182" s="120"/>
      <c r="P182" s="120"/>
      <c r="Q182" s="120"/>
    </row>
    <row r="183" spans="1:17" ht="24.95" customHeight="1" x14ac:dyDescent="0.2">
      <c r="A183" s="16">
        <v>176</v>
      </c>
      <c r="B183" s="231"/>
      <c r="C183" s="223"/>
      <c r="D183" s="109"/>
      <c r="E183" s="218"/>
      <c r="F183" s="183"/>
      <c r="G183" s="45"/>
      <c r="H183" s="45"/>
      <c r="I183" s="50"/>
      <c r="J183" s="255"/>
      <c r="K183" s="254"/>
      <c r="L183" s="120"/>
      <c r="M183" s="120"/>
      <c r="N183" s="120"/>
      <c r="O183" s="120"/>
      <c r="P183" s="120"/>
      <c r="Q183" s="120"/>
    </row>
    <row r="184" spans="1:17" ht="24.95" customHeight="1" x14ac:dyDescent="0.2">
      <c r="A184" s="16">
        <v>177</v>
      </c>
      <c r="B184" s="231"/>
      <c r="C184" s="223"/>
      <c r="D184" s="109"/>
      <c r="E184" s="218"/>
      <c r="F184" s="183"/>
      <c r="G184" s="45"/>
      <c r="H184" s="45"/>
      <c r="I184" s="50"/>
      <c r="J184" s="255"/>
      <c r="K184" s="254"/>
      <c r="L184" s="120"/>
      <c r="M184" s="120"/>
      <c r="N184" s="120"/>
      <c r="O184" s="120"/>
      <c r="P184" s="120"/>
      <c r="Q184" s="120"/>
    </row>
    <row r="185" spans="1:17" ht="24.95" customHeight="1" x14ac:dyDescent="0.2">
      <c r="A185" s="16">
        <v>178</v>
      </c>
      <c r="B185" s="231"/>
      <c r="C185" s="223"/>
      <c r="D185" s="109"/>
      <c r="E185" s="218"/>
      <c r="F185" s="183"/>
      <c r="G185" s="45"/>
      <c r="H185" s="45"/>
      <c r="I185" s="50"/>
      <c r="J185" s="255"/>
      <c r="K185" s="254"/>
      <c r="L185" s="120"/>
      <c r="M185" s="120"/>
      <c r="N185" s="120"/>
      <c r="O185" s="120"/>
      <c r="P185" s="120"/>
      <c r="Q185" s="120"/>
    </row>
    <row r="186" spans="1:17" ht="24.95" customHeight="1" x14ac:dyDescent="0.2">
      <c r="A186" s="16">
        <v>179</v>
      </c>
      <c r="B186" s="231"/>
      <c r="C186" s="223"/>
      <c r="D186" s="109"/>
      <c r="E186" s="218"/>
      <c r="F186" s="183"/>
      <c r="G186" s="45"/>
      <c r="H186" s="45"/>
      <c r="I186" s="50"/>
      <c r="J186" s="255"/>
      <c r="K186" s="254"/>
      <c r="L186" s="120"/>
      <c r="M186" s="120"/>
      <c r="N186" s="120"/>
      <c r="O186" s="120"/>
      <c r="P186" s="120"/>
      <c r="Q186" s="120"/>
    </row>
    <row r="187" spans="1:17" ht="24.95" customHeight="1" x14ac:dyDescent="0.2">
      <c r="A187" s="16">
        <v>180</v>
      </c>
      <c r="B187" s="231"/>
      <c r="C187" s="223"/>
      <c r="D187" s="109"/>
      <c r="E187" s="218"/>
      <c r="F187" s="183"/>
      <c r="G187" s="45"/>
      <c r="H187" s="45"/>
      <c r="I187" s="50"/>
      <c r="J187" s="255"/>
      <c r="K187" s="254"/>
      <c r="L187" s="120"/>
      <c r="M187" s="120"/>
      <c r="N187" s="120"/>
      <c r="O187" s="120"/>
      <c r="P187" s="120"/>
      <c r="Q187" s="120"/>
    </row>
    <row r="188" spans="1:17" ht="24.95" customHeight="1" x14ac:dyDescent="0.2">
      <c r="A188" s="16">
        <v>181</v>
      </c>
      <c r="B188" s="231"/>
      <c r="C188" s="223"/>
      <c r="D188" s="109"/>
      <c r="E188" s="218"/>
      <c r="F188" s="183"/>
      <c r="G188" s="45"/>
      <c r="H188" s="45"/>
      <c r="I188" s="50"/>
      <c r="J188" s="255"/>
      <c r="K188" s="254"/>
      <c r="L188" s="120"/>
      <c r="M188" s="120"/>
      <c r="N188" s="120"/>
      <c r="O188" s="120"/>
      <c r="P188" s="120"/>
      <c r="Q188" s="120"/>
    </row>
    <row r="189" spans="1:17" ht="24.95" customHeight="1" x14ac:dyDescent="0.2">
      <c r="A189" s="16">
        <v>182</v>
      </c>
      <c r="B189" s="231"/>
      <c r="C189" s="223"/>
      <c r="D189" s="109"/>
      <c r="E189" s="218"/>
      <c r="F189" s="183"/>
      <c r="G189" s="45"/>
      <c r="H189" s="45"/>
      <c r="I189" s="50"/>
      <c r="J189" s="255"/>
      <c r="K189" s="254"/>
      <c r="L189" s="120"/>
      <c r="M189" s="120"/>
      <c r="N189" s="120"/>
      <c r="O189" s="120"/>
      <c r="P189" s="120"/>
      <c r="Q189" s="120"/>
    </row>
    <row r="190" spans="1:17" ht="24.95" customHeight="1" x14ac:dyDescent="0.2">
      <c r="A190" s="16">
        <v>183</v>
      </c>
      <c r="B190" s="231"/>
      <c r="C190" s="223"/>
      <c r="D190" s="109"/>
      <c r="E190" s="218"/>
      <c r="F190" s="183"/>
      <c r="G190" s="45"/>
      <c r="H190" s="45"/>
      <c r="I190" s="50"/>
      <c r="J190" s="255"/>
      <c r="K190" s="254"/>
      <c r="L190" s="120"/>
      <c r="M190" s="120"/>
      <c r="N190" s="120"/>
      <c r="O190" s="120"/>
      <c r="P190" s="120"/>
      <c r="Q190" s="120"/>
    </row>
    <row r="191" spans="1:17" ht="24.95" customHeight="1" x14ac:dyDescent="0.2">
      <c r="A191" s="16">
        <v>184</v>
      </c>
      <c r="B191" s="231"/>
      <c r="C191" s="223"/>
      <c r="D191" s="109"/>
      <c r="E191" s="218"/>
      <c r="F191" s="183"/>
      <c r="G191" s="45"/>
      <c r="H191" s="45"/>
      <c r="I191" s="50"/>
      <c r="J191" s="255"/>
      <c r="K191" s="254"/>
      <c r="L191" s="120"/>
      <c r="M191" s="120"/>
      <c r="N191" s="120"/>
      <c r="O191" s="120"/>
      <c r="P191" s="120"/>
      <c r="Q191" s="120"/>
    </row>
    <row r="192" spans="1:17" ht="24.95" customHeight="1" x14ac:dyDescent="0.2">
      <c r="A192" s="16">
        <v>185</v>
      </c>
      <c r="B192" s="231"/>
      <c r="C192" s="223"/>
      <c r="D192" s="109"/>
      <c r="E192" s="218"/>
      <c r="F192" s="183"/>
      <c r="G192" s="45"/>
      <c r="H192" s="45"/>
      <c r="I192" s="50"/>
      <c r="J192" s="255"/>
      <c r="K192" s="254"/>
      <c r="L192" s="120"/>
      <c r="M192" s="120"/>
      <c r="N192" s="120"/>
      <c r="O192" s="120"/>
      <c r="P192" s="120"/>
      <c r="Q192" s="120"/>
    </row>
    <row r="193" spans="1:17" ht="24.95" customHeight="1" x14ac:dyDescent="0.2">
      <c r="A193" s="16">
        <v>186</v>
      </c>
      <c r="B193" s="231"/>
      <c r="C193" s="223"/>
      <c r="D193" s="109"/>
      <c r="E193" s="218"/>
      <c r="F193" s="183"/>
      <c r="G193" s="45"/>
      <c r="H193" s="45"/>
      <c r="I193" s="50"/>
      <c r="J193" s="255"/>
      <c r="K193" s="254"/>
      <c r="L193" s="120"/>
      <c r="M193" s="120"/>
      <c r="N193" s="120"/>
      <c r="O193" s="120"/>
      <c r="P193" s="120"/>
      <c r="Q193" s="120"/>
    </row>
    <row r="194" spans="1:17" ht="24.95" customHeight="1" x14ac:dyDescent="0.2">
      <c r="A194" s="16">
        <v>187</v>
      </c>
      <c r="B194" s="231"/>
      <c r="C194" s="223"/>
      <c r="D194" s="109"/>
      <c r="E194" s="218"/>
      <c r="F194" s="183"/>
      <c r="G194" s="45"/>
      <c r="H194" s="45"/>
      <c r="I194" s="50"/>
      <c r="J194" s="255"/>
      <c r="K194" s="254"/>
      <c r="L194" s="120"/>
      <c r="M194" s="120"/>
      <c r="N194" s="120"/>
      <c r="O194" s="120"/>
      <c r="P194" s="120"/>
      <c r="Q194" s="120"/>
    </row>
    <row r="195" spans="1:17" ht="24.95" customHeight="1" x14ac:dyDescent="0.2">
      <c r="A195" s="16">
        <v>188</v>
      </c>
      <c r="B195" s="231"/>
      <c r="C195" s="223"/>
      <c r="D195" s="109"/>
      <c r="E195" s="218"/>
      <c r="F195" s="183"/>
      <c r="G195" s="45"/>
      <c r="H195" s="45"/>
      <c r="I195" s="50"/>
      <c r="J195" s="255"/>
      <c r="K195" s="254"/>
      <c r="L195" s="120"/>
      <c r="M195" s="120"/>
      <c r="N195" s="120"/>
      <c r="O195" s="120"/>
      <c r="P195" s="120"/>
      <c r="Q195" s="120"/>
    </row>
    <row r="196" spans="1:17" ht="24.95" customHeight="1" x14ac:dyDescent="0.2">
      <c r="A196" s="16">
        <v>189</v>
      </c>
      <c r="B196" s="231"/>
      <c r="C196" s="223"/>
      <c r="D196" s="109"/>
      <c r="E196" s="218"/>
      <c r="F196" s="183"/>
      <c r="G196" s="45"/>
      <c r="H196" s="45"/>
      <c r="I196" s="50"/>
      <c r="J196" s="255"/>
      <c r="K196" s="254"/>
      <c r="L196" s="120"/>
      <c r="M196" s="120"/>
      <c r="N196" s="120"/>
      <c r="O196" s="120"/>
      <c r="P196" s="120"/>
      <c r="Q196" s="120"/>
    </row>
    <row r="197" spans="1:17" ht="24.95" customHeight="1" x14ac:dyDescent="0.2">
      <c r="A197" s="16">
        <v>190</v>
      </c>
      <c r="B197" s="231"/>
      <c r="C197" s="223"/>
      <c r="D197" s="109"/>
      <c r="E197" s="218"/>
      <c r="F197" s="183"/>
      <c r="G197" s="45"/>
      <c r="H197" s="45"/>
      <c r="I197" s="50"/>
      <c r="J197" s="255"/>
      <c r="K197" s="254"/>
      <c r="L197" s="120"/>
      <c r="M197" s="120"/>
      <c r="N197" s="120"/>
      <c r="O197" s="120"/>
      <c r="P197" s="120"/>
      <c r="Q197" s="120"/>
    </row>
    <row r="198" spans="1:17" ht="24.95" customHeight="1" x14ac:dyDescent="0.2">
      <c r="A198" s="16">
        <v>191</v>
      </c>
      <c r="B198" s="231"/>
      <c r="C198" s="223"/>
      <c r="D198" s="109"/>
      <c r="E198" s="218"/>
      <c r="F198" s="183"/>
      <c r="G198" s="45"/>
      <c r="H198" s="45"/>
      <c r="I198" s="50"/>
      <c r="J198" s="255"/>
      <c r="K198" s="254"/>
      <c r="L198" s="120"/>
      <c r="M198" s="120"/>
      <c r="N198" s="120"/>
      <c r="O198" s="120"/>
      <c r="P198" s="120"/>
      <c r="Q198" s="120"/>
    </row>
    <row r="199" spans="1:17" ht="24.95" customHeight="1" x14ac:dyDescent="0.2">
      <c r="A199" s="16">
        <v>192</v>
      </c>
      <c r="B199" s="231"/>
      <c r="C199" s="223"/>
      <c r="D199" s="109"/>
      <c r="E199" s="218"/>
      <c r="F199" s="183"/>
      <c r="G199" s="45"/>
      <c r="H199" s="45"/>
      <c r="I199" s="50"/>
      <c r="J199" s="255"/>
      <c r="K199" s="254"/>
      <c r="L199" s="120"/>
      <c r="M199" s="120"/>
      <c r="N199" s="120"/>
      <c r="O199" s="120"/>
      <c r="P199" s="120"/>
      <c r="Q199" s="120"/>
    </row>
    <row r="200" spans="1:17" ht="24.95" customHeight="1" x14ac:dyDescent="0.2">
      <c r="A200" s="16">
        <v>193</v>
      </c>
      <c r="B200" s="231"/>
      <c r="C200" s="223"/>
      <c r="D200" s="109"/>
      <c r="E200" s="218"/>
      <c r="F200" s="183"/>
      <c r="G200" s="45" t="str">
        <f t="shared" si="7"/>
        <v/>
      </c>
      <c r="H200" s="45" t="str">
        <f t="shared" si="8"/>
        <v/>
      </c>
      <c r="I200" s="50"/>
      <c r="J200" s="353"/>
      <c r="K200" s="355"/>
      <c r="L200" s="120"/>
      <c r="M200" s="120"/>
      <c r="N200" s="120"/>
      <c r="O200" s="120"/>
      <c r="P200" s="120"/>
      <c r="Q200" s="120"/>
    </row>
    <row r="201" spans="1:17" ht="24.95" customHeight="1" x14ac:dyDescent="0.2">
      <c r="A201" s="16">
        <v>194</v>
      </c>
      <c r="B201" s="231"/>
      <c r="C201" s="223"/>
      <c r="D201" s="109"/>
      <c r="E201" s="218"/>
      <c r="F201" s="183"/>
      <c r="G201" s="45" t="str">
        <f t="shared" si="7"/>
        <v/>
      </c>
      <c r="H201" s="45" t="str">
        <f t="shared" si="8"/>
        <v/>
      </c>
      <c r="I201" s="50"/>
      <c r="J201" s="353"/>
      <c r="K201" s="355"/>
      <c r="L201" s="120"/>
      <c r="M201" s="120"/>
      <c r="N201" s="120"/>
      <c r="O201" s="120"/>
      <c r="P201" s="120"/>
      <c r="Q201" s="120"/>
    </row>
    <row r="202" spans="1:17" ht="24.95" customHeight="1" x14ac:dyDescent="0.2">
      <c r="A202" s="16">
        <v>195</v>
      </c>
      <c r="B202" s="231"/>
      <c r="C202" s="223"/>
      <c r="D202" s="109"/>
      <c r="E202" s="218"/>
      <c r="F202" s="183"/>
      <c r="G202" s="45" t="str">
        <f t="shared" si="7"/>
        <v/>
      </c>
      <c r="H202" s="45" t="str">
        <f t="shared" si="8"/>
        <v/>
      </c>
      <c r="I202" s="50"/>
      <c r="J202" s="353"/>
      <c r="K202" s="355"/>
      <c r="L202" s="120"/>
      <c r="M202" s="120"/>
      <c r="N202" s="120"/>
      <c r="O202" s="120"/>
      <c r="P202" s="120"/>
      <c r="Q202" s="120"/>
    </row>
    <row r="203" spans="1:17" ht="24.95" customHeight="1" x14ac:dyDescent="0.2">
      <c r="A203" s="16">
        <v>196</v>
      </c>
      <c r="B203" s="231"/>
      <c r="C203" s="223"/>
      <c r="D203" s="109"/>
      <c r="E203" s="218"/>
      <c r="F203" s="183"/>
      <c r="G203" s="45" t="str">
        <f t="shared" si="7"/>
        <v/>
      </c>
      <c r="H203" s="45" t="str">
        <f t="shared" si="8"/>
        <v/>
      </c>
      <c r="I203" s="50"/>
      <c r="J203" s="353"/>
      <c r="K203" s="355"/>
      <c r="L203" s="120"/>
      <c r="M203" s="120"/>
      <c r="N203" s="120"/>
      <c r="O203" s="120"/>
      <c r="P203" s="120"/>
      <c r="Q203" s="120"/>
    </row>
    <row r="204" spans="1:17" ht="24.95" customHeight="1" x14ac:dyDescent="0.2">
      <c r="A204" s="16">
        <v>197</v>
      </c>
      <c r="B204" s="231"/>
      <c r="C204" s="223"/>
      <c r="D204" s="109"/>
      <c r="E204" s="218"/>
      <c r="F204" s="183"/>
      <c r="G204" s="45" t="str">
        <f t="shared" si="7"/>
        <v/>
      </c>
      <c r="H204" s="45" t="str">
        <f t="shared" si="8"/>
        <v/>
      </c>
      <c r="I204" s="50"/>
      <c r="J204" s="353"/>
      <c r="K204" s="355"/>
      <c r="L204" s="120"/>
      <c r="M204" s="120"/>
      <c r="N204" s="120"/>
      <c r="O204" s="120"/>
      <c r="P204" s="120"/>
      <c r="Q204" s="120"/>
    </row>
    <row r="205" spans="1:17" ht="24.95" customHeight="1" x14ac:dyDescent="0.2">
      <c r="A205" s="16">
        <v>198</v>
      </c>
      <c r="B205" s="231"/>
      <c r="C205" s="223"/>
      <c r="D205" s="109"/>
      <c r="E205" s="218"/>
      <c r="F205" s="183"/>
      <c r="G205" s="45" t="str">
        <f t="shared" si="7"/>
        <v/>
      </c>
      <c r="H205" s="45" t="str">
        <f t="shared" si="8"/>
        <v/>
      </c>
      <c r="I205" s="50"/>
      <c r="J205" s="353"/>
      <c r="K205" s="355"/>
      <c r="L205" s="120"/>
      <c r="M205" s="120"/>
      <c r="N205" s="120"/>
      <c r="O205" s="120"/>
      <c r="P205" s="120"/>
      <c r="Q205" s="120"/>
    </row>
    <row r="206" spans="1:17" ht="24.95" customHeight="1" x14ac:dyDescent="0.2">
      <c r="A206" s="16">
        <v>199</v>
      </c>
      <c r="B206" s="231"/>
      <c r="C206" s="223"/>
      <c r="D206" s="109"/>
      <c r="E206" s="218"/>
      <c r="F206" s="183"/>
      <c r="G206" s="197" t="str">
        <f t="shared" si="7"/>
        <v/>
      </c>
      <c r="H206" s="197" t="str">
        <f t="shared" si="8"/>
        <v/>
      </c>
      <c r="I206" s="50"/>
      <c r="J206" s="353"/>
      <c r="K206" s="355"/>
      <c r="L206" s="120"/>
      <c r="M206" s="120"/>
      <c r="N206" s="120"/>
      <c r="O206" s="120"/>
      <c r="P206" s="120"/>
      <c r="Q206" s="120"/>
    </row>
    <row r="207" spans="1:17" ht="24.95" customHeight="1" thickBot="1" x14ac:dyDescent="0.25">
      <c r="A207" s="16">
        <v>200</v>
      </c>
      <c r="B207" s="233"/>
      <c r="C207" s="225"/>
      <c r="D207" s="226"/>
      <c r="E207" s="220"/>
      <c r="F207" s="196"/>
      <c r="G207" s="49" t="str">
        <f t="shared" si="7"/>
        <v/>
      </c>
      <c r="H207" s="49" t="str">
        <f t="shared" si="8"/>
        <v/>
      </c>
      <c r="I207" s="55"/>
      <c r="J207" s="371"/>
      <c r="K207" s="373"/>
      <c r="L207" s="120"/>
      <c r="M207" s="120"/>
      <c r="N207" s="120"/>
      <c r="O207" s="120"/>
      <c r="P207" s="120"/>
      <c r="Q207" s="120"/>
    </row>
  </sheetData>
  <sheetProtection sheet="1" objects="1" scenarios="1" insertRows="0"/>
  <mergeCells count="191">
    <mergeCell ref="A6:B6"/>
    <mergeCell ref="J18:K18"/>
    <mergeCell ref="J19:K19"/>
    <mergeCell ref="J12:K12"/>
    <mergeCell ref="J13:K13"/>
    <mergeCell ref="J14:K14"/>
    <mergeCell ref="J15:K15"/>
    <mergeCell ref="J8:K8"/>
    <mergeCell ref="J9:K9"/>
    <mergeCell ref="J10:K10"/>
    <mergeCell ref="J11:K11"/>
    <mergeCell ref="J16:K16"/>
    <mergeCell ref="J17:K17"/>
    <mergeCell ref="D6:J6"/>
    <mergeCell ref="D2:F5"/>
    <mergeCell ref="G2:J5"/>
    <mergeCell ref="J24:K24"/>
    <mergeCell ref="J25:K25"/>
    <mergeCell ref="J26:K26"/>
    <mergeCell ref="J27:K27"/>
    <mergeCell ref="J20:K20"/>
    <mergeCell ref="J21:K21"/>
    <mergeCell ref="J22:K22"/>
    <mergeCell ref="J23:K23"/>
    <mergeCell ref="J33:K33"/>
    <mergeCell ref="J34:K34"/>
    <mergeCell ref="J35:K35"/>
    <mergeCell ref="J28:K28"/>
    <mergeCell ref="J29:K29"/>
    <mergeCell ref="J30:K30"/>
    <mergeCell ref="J31:K31"/>
    <mergeCell ref="J32:K32"/>
    <mergeCell ref="J42:K42"/>
    <mergeCell ref="J43:K43"/>
    <mergeCell ref="J36:K36"/>
    <mergeCell ref="J37:K37"/>
    <mergeCell ref="J38:K38"/>
    <mergeCell ref="J39:K39"/>
    <mergeCell ref="J40:K40"/>
    <mergeCell ref="J41:K41"/>
    <mergeCell ref="J57:K57"/>
    <mergeCell ref="J58:K58"/>
    <mergeCell ref="J59:K59"/>
    <mergeCell ref="J52:K52"/>
    <mergeCell ref="J53:K53"/>
    <mergeCell ref="J54:K54"/>
    <mergeCell ref="J55:K55"/>
    <mergeCell ref="J51:K51"/>
    <mergeCell ref="J44:K44"/>
    <mergeCell ref="J45:K45"/>
    <mergeCell ref="J46:K46"/>
    <mergeCell ref="J47:K47"/>
    <mergeCell ref="J56:K56"/>
    <mergeCell ref="J48:K48"/>
    <mergeCell ref="J49:K49"/>
    <mergeCell ref="J50:K50"/>
    <mergeCell ref="J64:K64"/>
    <mergeCell ref="J65:K65"/>
    <mergeCell ref="J66:K66"/>
    <mergeCell ref="J67:K67"/>
    <mergeCell ref="J60:K60"/>
    <mergeCell ref="J61:K61"/>
    <mergeCell ref="J62:K62"/>
    <mergeCell ref="J63:K63"/>
    <mergeCell ref="J73:K73"/>
    <mergeCell ref="J74:K74"/>
    <mergeCell ref="J75:K75"/>
    <mergeCell ref="J68:K68"/>
    <mergeCell ref="J69:K69"/>
    <mergeCell ref="J70:K70"/>
    <mergeCell ref="J71:K71"/>
    <mergeCell ref="J72:K72"/>
    <mergeCell ref="J82:K82"/>
    <mergeCell ref="J83:K83"/>
    <mergeCell ref="J76:K76"/>
    <mergeCell ref="J77:K77"/>
    <mergeCell ref="J78:K78"/>
    <mergeCell ref="J79:K79"/>
    <mergeCell ref="J80:K80"/>
    <mergeCell ref="J81:K81"/>
    <mergeCell ref="J97:K97"/>
    <mergeCell ref="J98:K98"/>
    <mergeCell ref="J99:K99"/>
    <mergeCell ref="J92:K92"/>
    <mergeCell ref="J93:K93"/>
    <mergeCell ref="J94:K94"/>
    <mergeCell ref="J95:K95"/>
    <mergeCell ref="J91:K91"/>
    <mergeCell ref="J84:K84"/>
    <mergeCell ref="J85:K85"/>
    <mergeCell ref="J86:K86"/>
    <mergeCell ref="J87:K87"/>
    <mergeCell ref="J96:K96"/>
    <mergeCell ref="J88:K88"/>
    <mergeCell ref="J89:K89"/>
    <mergeCell ref="J90:K90"/>
    <mergeCell ref="J104:K104"/>
    <mergeCell ref="J105:K105"/>
    <mergeCell ref="J106:K106"/>
    <mergeCell ref="J107:K107"/>
    <mergeCell ref="J100:K100"/>
    <mergeCell ref="J101:K101"/>
    <mergeCell ref="J102:K102"/>
    <mergeCell ref="J103:K103"/>
    <mergeCell ref="J113:K113"/>
    <mergeCell ref="J114:K114"/>
    <mergeCell ref="J115:K115"/>
    <mergeCell ref="J108:K108"/>
    <mergeCell ref="J109:K109"/>
    <mergeCell ref="J110:K110"/>
    <mergeCell ref="J111:K111"/>
    <mergeCell ref="J112:K112"/>
    <mergeCell ref="J122:K122"/>
    <mergeCell ref="J123:K123"/>
    <mergeCell ref="J116:K116"/>
    <mergeCell ref="J117:K117"/>
    <mergeCell ref="J118:K118"/>
    <mergeCell ref="J119:K119"/>
    <mergeCell ref="J120:K120"/>
    <mergeCell ref="J121:K121"/>
    <mergeCell ref="J137:K137"/>
    <mergeCell ref="J138:K138"/>
    <mergeCell ref="J139:K139"/>
    <mergeCell ref="J132:K132"/>
    <mergeCell ref="J133:K133"/>
    <mergeCell ref="J134:K134"/>
    <mergeCell ref="J135:K135"/>
    <mergeCell ref="J131:K131"/>
    <mergeCell ref="J124:K124"/>
    <mergeCell ref="J125:K125"/>
    <mergeCell ref="J126:K126"/>
    <mergeCell ref="J127:K127"/>
    <mergeCell ref="J136:K136"/>
    <mergeCell ref="J128:K128"/>
    <mergeCell ref="J129:K129"/>
    <mergeCell ref="J130:K130"/>
    <mergeCell ref="J144:K144"/>
    <mergeCell ref="J145:K145"/>
    <mergeCell ref="J146:K146"/>
    <mergeCell ref="J147:K147"/>
    <mergeCell ref="J140:K140"/>
    <mergeCell ref="J141:K141"/>
    <mergeCell ref="J142:K142"/>
    <mergeCell ref="J143:K143"/>
    <mergeCell ref="J161:K161"/>
    <mergeCell ref="J153:K153"/>
    <mergeCell ref="J154:K154"/>
    <mergeCell ref="J155:K155"/>
    <mergeCell ref="J148:K148"/>
    <mergeCell ref="J149:K149"/>
    <mergeCell ref="J150:K150"/>
    <mergeCell ref="J151:K151"/>
    <mergeCell ref="J152:K152"/>
    <mergeCell ref="J165:K165"/>
    <mergeCell ref="J166:K166"/>
    <mergeCell ref="J167:K167"/>
    <mergeCell ref="J176:K176"/>
    <mergeCell ref="J162:K162"/>
    <mergeCell ref="J163:K163"/>
    <mergeCell ref="J170:K170"/>
    <mergeCell ref="J156:K156"/>
    <mergeCell ref="J157:K157"/>
    <mergeCell ref="J158:K158"/>
    <mergeCell ref="J159:K159"/>
    <mergeCell ref="J168:K168"/>
    <mergeCell ref="J169:K169"/>
    <mergeCell ref="J160:K160"/>
    <mergeCell ref="J205:K205"/>
    <mergeCell ref="J180:K180"/>
    <mergeCell ref="J181:K181"/>
    <mergeCell ref="J200:K200"/>
    <mergeCell ref="J201:K201"/>
    <mergeCell ref="J206:K206"/>
    <mergeCell ref="J207:K207"/>
    <mergeCell ref="A1:K1"/>
    <mergeCell ref="A3:B3"/>
    <mergeCell ref="A2:B2"/>
    <mergeCell ref="A4:B4"/>
    <mergeCell ref="A5:B5"/>
    <mergeCell ref="J202:K202"/>
    <mergeCell ref="J203:K203"/>
    <mergeCell ref="J204:K204"/>
    <mergeCell ref="J177:K177"/>
    <mergeCell ref="J178:K178"/>
    <mergeCell ref="J179:K179"/>
    <mergeCell ref="J172:K172"/>
    <mergeCell ref="J173:K173"/>
    <mergeCell ref="J174:K174"/>
    <mergeCell ref="J175:K175"/>
    <mergeCell ref="J171:K171"/>
    <mergeCell ref="J164:K164"/>
  </mergeCells>
  <phoneticPr fontId="0" type="noConversion"/>
  <dataValidations xWindow="518" yWindow="501" count="6">
    <dataValidation allowBlank="1" showErrorMessage="1" promptTitle="HbA1c Range - Enter line #" prompt="3c = &lt;7%_x000a_3d = 7% ≤ Hba1c &lt; 8%_x000a_3e = 8% ≤ Hba1c ≤ 9%_x000a_3f = &gt;9% or No Test During Year" sqref="G8:H207"/>
    <dataValidation type="list" allowBlank="1" showInputMessage="1" showErrorMessage="1" sqref="D8:D207">
      <formula1>"1a, 1b1, 1b2, 1c, 1d, 1e, 1f, 1g, 2a, 2b1, 2b2, 2c, 2d, 2e, 2f, 2g, h"</formula1>
    </dataValidation>
    <dataValidation type="list" allowBlank="1" showInputMessage="1" showErrorMessage="1" promptTitle="Compliance Code" prompt="1 - Compliant (service complete)_x000a_2- Not Compliant (service complete)_x000a_3 - No service provided_x000a_4 - Service incomplete_x000a_5 - Can't determine if service is indicated_x000a_6 - Patient refused/declined service_x000a_7- Excluded" sqref="I8:I207">
      <formula1>"1,2,3,4,5,6,7"</formula1>
    </dataValidation>
    <dataValidation type="decimal" operator="greaterThan" allowBlank="1" showInputMessage="1" showErrorMessage="1" error="This cell must contain a positive number. " sqref="F8:F207">
      <formula1>0</formula1>
    </dataValidation>
    <dataValidation type="date" allowBlank="1" showInputMessage="1" showErrorMessage="1" errorTitle="Date of birth out of range" error="For inclusion in the universe, the patient must have a date of birth between 1/1/1941 and 12/31/1997. " sqref="C12:C207">
      <formula1>14977</formula1>
      <formula2>35795</formula2>
    </dataValidation>
    <dataValidation type="date" allowBlank="1" showInputMessage="1" showErrorMessage="1" errorTitle="Date of birth out of range" error="For inclusion in this universe, the patient must have a date of birth between the dates of 1/1/1931 and 12/31/1997." sqref="C8:C11">
      <formula1>11324</formula1>
      <formula2>35795</formula2>
    </dataValidation>
  </dataValidations>
  <pageMargins left="0.5" right="0.5" top="0.5" bottom="0.5"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59"/>
  <sheetViews>
    <sheetView workbookViewId="0">
      <selection activeCell="J19" sqref="J19"/>
    </sheetView>
  </sheetViews>
  <sheetFormatPr defaultRowHeight="12.75" x14ac:dyDescent="0.2"/>
  <cols>
    <col min="1" max="1" width="4.42578125" bestFit="1" customWidth="1"/>
    <col min="2" max="2" width="30" customWidth="1"/>
    <col min="3" max="3" width="24.42578125" customWidth="1"/>
    <col min="4" max="4" width="20.28515625" customWidth="1"/>
    <col min="5" max="5" width="25.42578125" customWidth="1"/>
    <col min="6" max="6" width="45.28515625" style="9" bestFit="1" customWidth="1"/>
  </cols>
  <sheetData>
    <row r="1" spans="1:7" ht="15.75" thickBot="1" x14ac:dyDescent="0.25">
      <c r="A1" s="388" t="s">
        <v>120</v>
      </c>
      <c r="B1" s="389"/>
      <c r="C1" s="389"/>
      <c r="D1" s="389"/>
      <c r="E1" s="390"/>
    </row>
    <row r="2" spans="1:7" ht="39.75" x14ac:dyDescent="0.2">
      <c r="A2" s="391"/>
      <c r="B2" s="393" t="s">
        <v>62</v>
      </c>
      <c r="C2" s="81" t="s">
        <v>194</v>
      </c>
      <c r="D2" s="81" t="s">
        <v>71</v>
      </c>
      <c r="E2" s="81" t="s">
        <v>65</v>
      </c>
    </row>
    <row r="3" spans="1:7" ht="13.5" thickBot="1" x14ac:dyDescent="0.25">
      <c r="A3" s="392"/>
      <c r="B3" s="394"/>
      <c r="C3" s="83" t="s">
        <v>63</v>
      </c>
      <c r="D3" s="83" t="s">
        <v>64</v>
      </c>
      <c r="E3" s="167" t="s">
        <v>66</v>
      </c>
    </row>
    <row r="4" spans="1:7" ht="78.75" customHeight="1" thickBot="1" x14ac:dyDescent="0.25">
      <c r="A4" s="73">
        <v>10</v>
      </c>
      <c r="B4" s="92" t="s">
        <v>195</v>
      </c>
      <c r="C4" s="71">
        <f>'3yo Imms'!C2</f>
        <v>0</v>
      </c>
      <c r="D4" s="71">
        <f>'3yo Imms'!C3</f>
        <v>0</v>
      </c>
      <c r="E4" s="71">
        <f>'3yo Imms'!C4</f>
        <v>0</v>
      </c>
      <c r="F4" s="156" t="str">
        <f>IFERROR(IF(AND(D4&gt;0,D4&lt;70),"Warning: You have entered a value in column b that is less than 70. "&amp;"For values 70 and below the value reported in column b must either equal the universe (column a), or 70 (sample size). "&amp;"Please do not use this data for entry in the EHB if this criteria is not met. ", IF(AND((D4/C4)&lt;0.8,D4&gt;70),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c r="G4" s="111"/>
    </row>
    <row r="5" spans="1:7" ht="9.75" customHeight="1" thickBot="1" x14ac:dyDescent="0.25">
      <c r="A5" s="101"/>
      <c r="B5" s="102"/>
      <c r="C5" s="103"/>
      <c r="D5" s="103"/>
      <c r="E5" s="74"/>
    </row>
    <row r="6" spans="1:7" ht="15.75" thickBot="1" x14ac:dyDescent="0.25">
      <c r="A6" s="388" t="s">
        <v>178</v>
      </c>
      <c r="B6" s="389"/>
      <c r="C6" s="389"/>
      <c r="D6" s="389"/>
      <c r="E6" s="390"/>
      <c r="G6" s="111"/>
    </row>
    <row r="7" spans="1:7" ht="38.25" x14ac:dyDescent="0.2">
      <c r="A7" s="391"/>
      <c r="B7" s="393" t="s">
        <v>278</v>
      </c>
      <c r="C7" s="81" t="s">
        <v>170</v>
      </c>
      <c r="D7" s="81" t="s">
        <v>71</v>
      </c>
      <c r="E7" s="81" t="s">
        <v>68</v>
      </c>
    </row>
    <row r="8" spans="1:7" ht="13.5" thickBot="1" x14ac:dyDescent="0.25">
      <c r="A8" s="392"/>
      <c r="B8" s="394"/>
      <c r="C8" s="83" t="s">
        <v>63</v>
      </c>
      <c r="D8" s="83" t="s">
        <v>67</v>
      </c>
      <c r="E8" s="83" t="s">
        <v>69</v>
      </c>
    </row>
    <row r="9" spans="1:7" ht="78.75" customHeight="1" thickBot="1" x14ac:dyDescent="0.25">
      <c r="A9" s="73">
        <v>11</v>
      </c>
      <c r="B9" s="92" t="s">
        <v>179</v>
      </c>
      <c r="C9" s="71">
        <f>'Pap Test'!C2</f>
        <v>0</v>
      </c>
      <c r="D9" s="71">
        <f>'Pap Test'!C3</f>
        <v>0</v>
      </c>
      <c r="E9" s="71">
        <f>'Pap Test'!C4</f>
        <v>0</v>
      </c>
      <c r="F9" s="156" t="str">
        <f>IFERROR(IF(AND(D9&gt;0,D9&lt;70),"Warning: You have entered a value in column b that is less than 70. "&amp;"For values 70 and below the value reported in column b must either equal the universe (column a), or 70 (sample size). "&amp;"Please do not use this data for entry in the EHB if this criteria is not met. ", IF(AND((D9/C9)&lt;0.8,D9&gt;70),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row>
    <row r="10" spans="1:7" ht="9.75" customHeight="1" thickBot="1" x14ac:dyDescent="0.25">
      <c r="A10" s="101"/>
      <c r="B10" s="102"/>
      <c r="C10" s="103"/>
      <c r="D10" s="103"/>
      <c r="E10" s="74"/>
    </row>
    <row r="11" spans="1:7" ht="15.75" thickBot="1" x14ac:dyDescent="0.25">
      <c r="A11" s="388" t="s">
        <v>121</v>
      </c>
      <c r="B11" s="389"/>
      <c r="C11" s="389"/>
      <c r="D11" s="389"/>
      <c r="E11" s="390"/>
    </row>
    <row r="12" spans="1:7" ht="40.5" customHeight="1" x14ac:dyDescent="0.2">
      <c r="A12" s="391"/>
      <c r="B12" s="393" t="s">
        <v>279</v>
      </c>
      <c r="C12" s="81" t="s">
        <v>171</v>
      </c>
      <c r="D12" s="81" t="s">
        <v>71</v>
      </c>
      <c r="E12" s="81" t="s">
        <v>169</v>
      </c>
    </row>
    <row r="13" spans="1:7" ht="13.5" thickBot="1" x14ac:dyDescent="0.25">
      <c r="A13" s="392"/>
      <c r="B13" s="394"/>
      <c r="C13" s="83" t="s">
        <v>70</v>
      </c>
      <c r="D13" s="83" t="s">
        <v>67</v>
      </c>
      <c r="E13" s="83" t="s">
        <v>69</v>
      </c>
    </row>
    <row r="14" spans="1:7" ht="78.75" customHeight="1" thickBot="1" x14ac:dyDescent="0.25">
      <c r="A14" s="73">
        <v>12</v>
      </c>
      <c r="B14" s="92" t="s">
        <v>180</v>
      </c>
      <c r="C14" s="71">
        <f>'Child &amp; Adolescent Weight'!C2</f>
        <v>0</v>
      </c>
      <c r="D14" s="71">
        <f>'Child &amp; Adolescent Weight'!C3</f>
        <v>0</v>
      </c>
      <c r="E14" s="71">
        <f>'Child &amp; Adolescent Weight'!C4</f>
        <v>0</v>
      </c>
      <c r="F14" s="156" t="str">
        <f>IFERROR(IF(AND(D14&gt;0,D14&lt;70),"Warning: You have entered a value in column b that is less than 70. "&amp;"For values 70 and below the value reported in column b must either equal the universe (column a), or 70 (sample size). "&amp;"Please do not use this data for entry in the EHB if this criteria is not met. ", IF(AND((D14/C14)&lt;0.8,D14&gt;70),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row>
    <row r="15" spans="1:7" ht="9.75" customHeight="1" thickBot="1" x14ac:dyDescent="0.25">
      <c r="A15" s="101"/>
      <c r="B15" s="102"/>
      <c r="C15" s="103"/>
      <c r="D15" s="103"/>
      <c r="E15" s="74"/>
    </row>
    <row r="16" spans="1:7" ht="15.75" thickBot="1" x14ac:dyDescent="0.25">
      <c r="A16" s="388" t="s">
        <v>181</v>
      </c>
      <c r="B16" s="389"/>
      <c r="C16" s="389"/>
      <c r="D16" s="389"/>
      <c r="E16" s="390"/>
    </row>
    <row r="17" spans="1:6" ht="38.25" x14ac:dyDescent="0.2">
      <c r="A17" s="391"/>
      <c r="B17" s="393" t="s">
        <v>232</v>
      </c>
      <c r="C17" s="81" t="s">
        <v>205</v>
      </c>
      <c r="D17" s="81" t="s">
        <v>71</v>
      </c>
      <c r="E17" s="81" t="s">
        <v>231</v>
      </c>
    </row>
    <row r="18" spans="1:6" ht="13.5" thickBot="1" x14ac:dyDescent="0.25">
      <c r="A18" s="392"/>
      <c r="B18" s="394"/>
      <c r="C18" s="83" t="s">
        <v>63</v>
      </c>
      <c r="D18" s="83" t="s">
        <v>67</v>
      </c>
      <c r="E18" s="83" t="s">
        <v>69</v>
      </c>
    </row>
    <row r="19" spans="1:6" ht="78.75" customHeight="1" thickBot="1" x14ac:dyDescent="0.25">
      <c r="A19" s="73">
        <v>13</v>
      </c>
      <c r="B19" s="92" t="s">
        <v>182</v>
      </c>
      <c r="C19" s="71">
        <f>'Adult Weight'!C2</f>
        <v>0</v>
      </c>
      <c r="D19" s="71">
        <f>'Adult Weight'!C3</f>
        <v>0</v>
      </c>
      <c r="E19" s="71">
        <f>'Adult Weight'!C4</f>
        <v>0</v>
      </c>
      <c r="F19" s="156" t="str">
        <f>IFERROR(IF(AND(D19&gt;0,D19&lt;70),"Warning: You have entered a value in column b that is less than 70. "&amp;"For values 70 and below the value reported in column b must either equal the universe (column a), or 70 (sample size). "&amp;"Please do not use this data for entry in the EHB if this criteria is not met. ", IF(AND((D19/C19)&lt;0.8,D19&gt;70),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row>
    <row r="20" spans="1:6" ht="9.75" customHeight="1" thickBot="1" x14ac:dyDescent="0.25">
      <c r="A20" s="101"/>
      <c r="B20" s="102"/>
      <c r="C20" s="103"/>
      <c r="D20" s="103"/>
      <c r="E20" s="74"/>
    </row>
    <row r="21" spans="1:6" ht="15.75" thickBot="1" x14ac:dyDescent="0.25">
      <c r="A21" s="388" t="s">
        <v>209</v>
      </c>
      <c r="B21" s="389"/>
      <c r="C21" s="389"/>
      <c r="D21" s="389"/>
      <c r="E21" s="390"/>
    </row>
    <row r="22" spans="1:6" ht="51" x14ac:dyDescent="0.2">
      <c r="A22" s="391"/>
      <c r="B22" s="393" t="s">
        <v>210</v>
      </c>
      <c r="C22" s="81" t="s">
        <v>172</v>
      </c>
      <c r="D22" s="81" t="s">
        <v>71</v>
      </c>
      <c r="E22" s="81" t="s">
        <v>230</v>
      </c>
    </row>
    <row r="23" spans="1:6" ht="13.5" thickBot="1" x14ac:dyDescent="0.25">
      <c r="A23" s="392"/>
      <c r="B23" s="394"/>
      <c r="C23" s="83" t="s">
        <v>63</v>
      </c>
      <c r="D23" s="83" t="s">
        <v>67</v>
      </c>
      <c r="E23" s="83" t="s">
        <v>69</v>
      </c>
    </row>
    <row r="24" spans="1:6" ht="107.25" customHeight="1" thickBot="1" x14ac:dyDescent="0.25">
      <c r="A24" s="73" t="s">
        <v>211</v>
      </c>
      <c r="B24" s="92" t="s">
        <v>212</v>
      </c>
      <c r="C24" s="71">
        <f>'Tobacco Use &amp; Cessation'!C2</f>
        <v>0</v>
      </c>
      <c r="D24" s="71">
        <f>'Tobacco Use &amp; Cessation'!C3</f>
        <v>0</v>
      </c>
      <c r="E24" s="71">
        <f>'Tobacco Use &amp; Cessation'!C4</f>
        <v>0</v>
      </c>
      <c r="F24" s="156" t="str">
        <f>IFERROR(IF(AND(D24&gt;0,D24&lt;70),"Warning: You have entered a value in column b that is less than 70. "&amp;"For values 70 and below the value reported in column b must either equal the universe (column a), or 70 (sample size). "&amp;"Please do not use this data for entry in the EHB if this criteria is not met. ", IF(AND((D24/C24)&lt;0.8,D24&gt;70),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row>
    <row r="25" spans="1:6" ht="9.75" customHeight="1" thickBot="1" x14ac:dyDescent="0.25">
      <c r="A25" s="101"/>
      <c r="B25" s="102"/>
      <c r="C25" s="103"/>
      <c r="D25" s="103"/>
      <c r="E25" s="74"/>
    </row>
    <row r="26" spans="1:6" ht="15.75" thickBot="1" x14ac:dyDescent="0.25">
      <c r="A26" s="388" t="s">
        <v>183</v>
      </c>
      <c r="B26" s="389"/>
      <c r="C26" s="389"/>
      <c r="D26" s="389"/>
      <c r="E26" s="390"/>
    </row>
    <row r="27" spans="1:6" ht="25.5" x14ac:dyDescent="0.2">
      <c r="A27" s="391"/>
      <c r="B27" s="393" t="s">
        <v>282</v>
      </c>
      <c r="C27" s="81" t="s">
        <v>184</v>
      </c>
      <c r="D27" s="81" t="s">
        <v>71</v>
      </c>
      <c r="E27" s="81" t="s">
        <v>72</v>
      </c>
    </row>
    <row r="28" spans="1:6" ht="13.5" thickBot="1" x14ac:dyDescent="0.25">
      <c r="A28" s="392"/>
      <c r="B28" s="394"/>
      <c r="C28" s="83" t="s">
        <v>70</v>
      </c>
      <c r="D28" s="83" t="s">
        <v>67</v>
      </c>
      <c r="E28" s="83" t="s">
        <v>69</v>
      </c>
    </row>
    <row r="29" spans="1:6" ht="78.75" customHeight="1" thickBot="1" x14ac:dyDescent="0.25">
      <c r="A29" s="73">
        <v>16</v>
      </c>
      <c r="B29" s="92" t="s">
        <v>185</v>
      </c>
      <c r="C29" s="71">
        <f>Asthma!C2</f>
        <v>0</v>
      </c>
      <c r="D29" s="71">
        <f>Asthma!C3</f>
        <v>0</v>
      </c>
      <c r="E29" s="71">
        <f>Asthma!C4</f>
        <v>0</v>
      </c>
      <c r="F29" s="156" t="str">
        <f>IFERROR(IF(AND(D29&gt;0,D29&lt;70),"Warning: You have entered a value in column b that is less than 70. "&amp;"For values 70 and below the value reported in column b must either equal the universe (column a), or 70 (sample size). "&amp;"Please do not use this data for entry in the EHB if this criteria is not met. ", IF(AND((D29/C29)&lt;0.8,D29&gt;70),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row>
    <row r="30" spans="1:6" ht="9.75" customHeight="1" thickBot="1" x14ac:dyDescent="0.25"/>
    <row r="31" spans="1:6" ht="15.75" thickBot="1" x14ac:dyDescent="0.25">
      <c r="A31" s="388" t="s">
        <v>160</v>
      </c>
      <c r="B31" s="389"/>
      <c r="C31" s="389"/>
      <c r="D31" s="389"/>
      <c r="E31" s="390"/>
    </row>
    <row r="32" spans="1:6" ht="38.25" x14ac:dyDescent="0.2">
      <c r="A32" s="391"/>
      <c r="B32" s="393" t="s">
        <v>173</v>
      </c>
      <c r="C32" s="81" t="s">
        <v>177</v>
      </c>
      <c r="D32" s="81" t="s">
        <v>71</v>
      </c>
      <c r="E32" s="81" t="s">
        <v>161</v>
      </c>
    </row>
    <row r="33" spans="1:6" ht="13.5" thickBot="1" x14ac:dyDescent="0.25">
      <c r="A33" s="392"/>
      <c r="B33" s="394"/>
      <c r="C33" s="83" t="s">
        <v>63</v>
      </c>
      <c r="D33" s="83" t="s">
        <v>67</v>
      </c>
      <c r="E33" s="83" t="s">
        <v>69</v>
      </c>
    </row>
    <row r="34" spans="1:6" ht="78.75" customHeight="1" thickBot="1" x14ac:dyDescent="0.25">
      <c r="A34" s="73">
        <v>17</v>
      </c>
      <c r="B34" s="92" t="s">
        <v>186</v>
      </c>
      <c r="C34" s="71">
        <f>'Coronary Artery Disease'!C2</f>
        <v>0</v>
      </c>
      <c r="D34" s="71">
        <f>'Coronary Artery Disease'!C3</f>
        <v>0</v>
      </c>
      <c r="E34" s="71">
        <f>'Coronary Artery Disease'!C4</f>
        <v>0</v>
      </c>
      <c r="F34" s="156" t="str">
        <f>IFERROR(IF(AND(D34&gt;0,D34&lt;70),"Warning: You have entered a value in column b that is less than 70. "&amp;"For values 70 and below the value reported in column b must either equal the universe (column a), or 70 (sample size). "&amp;"Please do not use this data for entry in the EHB if this criteria is not met. ", IF(AND((D34/C34)&lt;0.8,D34&gt;70),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row>
    <row r="35" spans="1:6" ht="9.75" customHeight="1" thickBot="1" x14ac:dyDescent="0.25">
      <c r="A35" s="101"/>
      <c r="B35" s="102"/>
      <c r="C35" s="103"/>
      <c r="D35" s="103"/>
      <c r="E35" s="74"/>
    </row>
    <row r="36" spans="1:6" ht="15.75" thickBot="1" x14ac:dyDescent="0.25">
      <c r="A36" s="388" t="s">
        <v>162</v>
      </c>
      <c r="B36" s="389"/>
      <c r="C36" s="389"/>
      <c r="D36" s="389"/>
      <c r="E36" s="390"/>
    </row>
    <row r="37" spans="1:6" ht="56.25" customHeight="1" x14ac:dyDescent="0.2">
      <c r="A37" s="391"/>
      <c r="B37" s="393" t="s">
        <v>174</v>
      </c>
      <c r="C37" s="165" t="s">
        <v>163</v>
      </c>
      <c r="D37" s="81" t="s">
        <v>71</v>
      </c>
      <c r="E37" s="81" t="s">
        <v>165</v>
      </c>
    </row>
    <row r="38" spans="1:6" ht="19.5" customHeight="1" thickBot="1" x14ac:dyDescent="0.25">
      <c r="A38" s="392"/>
      <c r="B38" s="394"/>
      <c r="C38" s="166" t="s">
        <v>164</v>
      </c>
      <c r="D38" s="83" t="s">
        <v>67</v>
      </c>
      <c r="E38" s="83" t="s">
        <v>69</v>
      </c>
    </row>
    <row r="39" spans="1:6" ht="78.75" customHeight="1" thickBot="1" x14ac:dyDescent="0.25">
      <c r="A39" s="73">
        <v>18</v>
      </c>
      <c r="B39" s="92" t="s">
        <v>187</v>
      </c>
      <c r="C39" s="71">
        <f>'Ischemic Vascular Disease'!C2</f>
        <v>0</v>
      </c>
      <c r="D39" s="71">
        <f>'Ischemic Vascular Disease'!C3</f>
        <v>0</v>
      </c>
      <c r="E39" s="71">
        <f>'Ischemic Vascular Disease'!C4</f>
        <v>0</v>
      </c>
      <c r="F39" s="156" t="str">
        <f>IFERROR(IF(AND(D39&gt;0,D39&lt;70),"Warning: You have entered a value in column b that is less than 70. "&amp;"For values 70 and below the value reported in column b must either equal the universe (column a), or 70 (sample size). "&amp;"Please do not use this data for entry in the EHB if this criteria is not met. ", IF(AND((D39/C39)&lt;0.8,D39&gt;70),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row>
    <row r="40" spans="1:6" ht="9.75" customHeight="1" thickBot="1" x14ac:dyDescent="0.25">
      <c r="A40" s="101"/>
      <c r="B40" s="102"/>
      <c r="C40" s="103"/>
      <c r="D40" s="103"/>
      <c r="E40" s="74"/>
    </row>
    <row r="41" spans="1:6" ht="15.75" thickBot="1" x14ac:dyDescent="0.25">
      <c r="A41" s="388" t="s">
        <v>167</v>
      </c>
      <c r="B41" s="389"/>
      <c r="C41" s="389"/>
      <c r="D41" s="389"/>
      <c r="E41" s="390"/>
    </row>
    <row r="42" spans="1:6" ht="38.25" x14ac:dyDescent="0.2">
      <c r="A42" s="391"/>
      <c r="B42" s="393" t="s">
        <v>166</v>
      </c>
      <c r="C42" s="81" t="s">
        <v>176</v>
      </c>
      <c r="D42" s="81" t="s">
        <v>71</v>
      </c>
      <c r="E42" s="81" t="s">
        <v>168</v>
      </c>
    </row>
    <row r="43" spans="1:6" ht="13.5" thickBot="1" x14ac:dyDescent="0.25">
      <c r="A43" s="392"/>
      <c r="B43" s="394"/>
      <c r="C43" s="83" t="s">
        <v>70</v>
      </c>
      <c r="D43" s="83" t="s">
        <v>67</v>
      </c>
      <c r="E43" s="83" t="s">
        <v>69</v>
      </c>
    </row>
    <row r="44" spans="1:6" ht="78.75" customHeight="1" thickBot="1" x14ac:dyDescent="0.25">
      <c r="A44" s="73">
        <v>19</v>
      </c>
      <c r="B44" s="92" t="s">
        <v>188</v>
      </c>
      <c r="C44" s="71">
        <f>'Colorectal Cancer'!C2</f>
        <v>0</v>
      </c>
      <c r="D44" s="71">
        <f>'Colorectal Cancer'!C3</f>
        <v>0</v>
      </c>
      <c r="E44" s="71">
        <f>'Colorectal Cancer'!C4</f>
        <v>0</v>
      </c>
      <c r="F44" s="156" t="str">
        <f>IFERROR(IF(AND(D44&gt;0,D44&lt;70),"Warning: You have entered a value in column b that is less than 70. "&amp;"For values 70 and below the value reported in column b must either equal the universe (column a), or 70 (sample size). "&amp;"Please do not use this data for entry in the EHB if this criteria is not met. ", IF(AND((D44/C44)&lt;0.8,D44&gt;70),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row>
    <row r="45" spans="1:6" ht="13.5" thickBot="1" x14ac:dyDescent="0.25"/>
    <row r="46" spans="1:6" ht="15.75" thickBot="1" x14ac:dyDescent="0.25">
      <c r="A46" s="388" t="s">
        <v>283</v>
      </c>
      <c r="B46" s="389"/>
      <c r="C46" s="389"/>
      <c r="D46" s="389"/>
      <c r="E46" s="390"/>
    </row>
    <row r="47" spans="1:6" ht="38.25" x14ac:dyDescent="0.2">
      <c r="A47" s="391"/>
      <c r="B47" s="393" t="s">
        <v>236</v>
      </c>
      <c r="C47" s="81" t="s">
        <v>234</v>
      </c>
      <c r="D47" s="81" t="s">
        <v>71</v>
      </c>
      <c r="E47" s="81" t="s">
        <v>235</v>
      </c>
    </row>
    <row r="48" spans="1:6" ht="13.5" thickBot="1" x14ac:dyDescent="0.25">
      <c r="A48" s="392"/>
      <c r="B48" s="394"/>
      <c r="C48" s="83" t="s">
        <v>70</v>
      </c>
      <c r="D48" s="83" t="s">
        <v>67</v>
      </c>
      <c r="E48" s="83" t="s">
        <v>69</v>
      </c>
    </row>
    <row r="49" spans="1:6" ht="102.75" thickBot="1" x14ac:dyDescent="0.25">
      <c r="A49" s="73">
        <v>20</v>
      </c>
      <c r="B49" s="92" t="s">
        <v>233</v>
      </c>
      <c r="C49" s="71">
        <f>'HIV Linkage to Care'!C2</f>
        <v>0</v>
      </c>
      <c r="D49" s="71">
        <f>'HIV Linkage to Care'!C3</f>
        <v>0</v>
      </c>
      <c r="E49" s="71">
        <f>'HIV Linkage to Care'!C4</f>
        <v>0</v>
      </c>
      <c r="F49" s="156" t="str">
        <f>IFERROR(IF(AND(D49&gt;0,D49&lt;70),"Warning: You have entered a value in column b that is less than 70. "&amp;"For values 70 and below the value reported in column b must either equal the universe (column a), or 70 (sample size). "&amp;"Please do not use this data for entry in the EHB if this criteria is not met. ", IF(AND((D49/C49)&lt;0.8,D49&gt;70),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row>
    <row r="50" spans="1:6" ht="13.5" thickBot="1" x14ac:dyDescent="0.25"/>
    <row r="51" spans="1:6" ht="15.75" thickBot="1" x14ac:dyDescent="0.25">
      <c r="A51" s="388" t="s">
        <v>249</v>
      </c>
      <c r="B51" s="389"/>
      <c r="C51" s="389"/>
      <c r="D51" s="389"/>
      <c r="E51" s="390"/>
    </row>
    <row r="52" spans="1:6" ht="51" x14ac:dyDescent="0.2">
      <c r="A52" s="391"/>
      <c r="B52" s="393" t="s">
        <v>250</v>
      </c>
      <c r="C52" s="81" t="s">
        <v>251</v>
      </c>
      <c r="D52" s="81" t="s">
        <v>71</v>
      </c>
      <c r="E52" s="81" t="s">
        <v>252</v>
      </c>
    </row>
    <row r="53" spans="1:6" ht="13.5" thickBot="1" x14ac:dyDescent="0.25">
      <c r="A53" s="392"/>
      <c r="B53" s="394"/>
      <c r="C53" s="83" t="s">
        <v>70</v>
      </c>
      <c r="D53" s="83" t="s">
        <v>67</v>
      </c>
      <c r="E53" s="83" t="s">
        <v>69</v>
      </c>
    </row>
    <row r="54" spans="1:6" ht="77.25" thickBot="1" x14ac:dyDescent="0.25">
      <c r="A54" s="73">
        <v>21</v>
      </c>
      <c r="B54" s="92" t="s">
        <v>281</v>
      </c>
      <c r="C54" s="71">
        <f>Depression!C2</f>
        <v>0</v>
      </c>
      <c r="D54" s="71">
        <f>Depression!C3</f>
        <v>0</v>
      </c>
      <c r="E54" s="71">
        <f>Depression!C4</f>
        <v>0</v>
      </c>
      <c r="F54" s="156" t="str">
        <f>IFERROR(IF(AND(D54&gt;0,D54&lt;70),"Warning: You have entered a value in column b that is less than 70. "&amp;"For values 70 and below the value reported in column b must either equal the universe (column a), or 70 (sample size). "&amp;"Please do not use this data for entry in the EHB if this criteria is not met. ", IF(AND((D54/C54)&lt;0.8,D54&gt;70),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row>
    <row r="55" spans="1:6" ht="13.5" thickBot="1" x14ac:dyDescent="0.25"/>
    <row r="56" spans="1:6" ht="15.75" thickBot="1" x14ac:dyDescent="0.25">
      <c r="A56" s="388" t="s">
        <v>260</v>
      </c>
      <c r="B56" s="389"/>
      <c r="C56" s="389"/>
      <c r="D56" s="389"/>
      <c r="E56" s="390"/>
    </row>
    <row r="57" spans="1:6" ht="51" x14ac:dyDescent="0.2">
      <c r="A57" s="391"/>
      <c r="B57" s="393" t="s">
        <v>264</v>
      </c>
      <c r="C57" s="81" t="s">
        <v>262</v>
      </c>
      <c r="D57" s="81" t="s">
        <v>71</v>
      </c>
      <c r="E57" s="81" t="s">
        <v>263</v>
      </c>
    </row>
    <row r="58" spans="1:6" ht="13.5" thickBot="1" x14ac:dyDescent="0.25">
      <c r="A58" s="392"/>
      <c r="B58" s="394"/>
      <c r="C58" s="83" t="s">
        <v>70</v>
      </c>
      <c r="D58" s="83" t="s">
        <v>67</v>
      </c>
      <c r="E58" s="83" t="s">
        <v>69</v>
      </c>
    </row>
    <row r="59" spans="1:6" ht="92.25" customHeight="1" thickBot="1" x14ac:dyDescent="0.25">
      <c r="A59" s="73">
        <v>22</v>
      </c>
      <c r="B59" s="92" t="s">
        <v>261</v>
      </c>
      <c r="C59" s="259">
        <f>'Dental Sealants'!C2</f>
        <v>0</v>
      </c>
      <c r="D59" s="71">
        <f>'Dental Sealants'!C3</f>
        <v>0</v>
      </c>
      <c r="E59" s="71">
        <f>'Dental Sealants'!C4</f>
        <v>0</v>
      </c>
      <c r="F59" s="156" t="str">
        <f>IFERROR(IF(AND(D59&gt;0,D59&lt;70),"Warning: You have entered a value in column b that is less than 70. "&amp;"For values 70 and below the value reported in column b must either equal the universe (column a), or 70 (sample size). "&amp;"Please do not use this data for entry in the EHB if this criteria is not met. ", IF(AND((D59/C59)&lt;0.8,D59&gt;70),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row>
  </sheetData>
  <sheetProtection sheet="1" objects="1" scenarios="1"/>
  <mergeCells count="36">
    <mergeCell ref="A47:A48"/>
    <mergeCell ref="B47:B48"/>
    <mergeCell ref="A51:E51"/>
    <mergeCell ref="A52:A53"/>
    <mergeCell ref="B52:B53"/>
    <mergeCell ref="A1:E1"/>
    <mergeCell ref="A2:A3"/>
    <mergeCell ref="B2:B3"/>
    <mergeCell ref="A6:E6"/>
    <mergeCell ref="A7:A8"/>
    <mergeCell ref="B7:B8"/>
    <mergeCell ref="A21:E21"/>
    <mergeCell ref="A22:A23"/>
    <mergeCell ref="B22:B23"/>
    <mergeCell ref="A11:E11"/>
    <mergeCell ref="A12:A13"/>
    <mergeCell ref="B12:B13"/>
    <mergeCell ref="A16:E16"/>
    <mergeCell ref="A17:A18"/>
    <mergeCell ref="B17:B18"/>
    <mergeCell ref="A56:E56"/>
    <mergeCell ref="A57:A58"/>
    <mergeCell ref="B57:B58"/>
    <mergeCell ref="A26:E26"/>
    <mergeCell ref="A27:A28"/>
    <mergeCell ref="B27:B28"/>
    <mergeCell ref="A41:E41"/>
    <mergeCell ref="A42:A43"/>
    <mergeCell ref="B42:B43"/>
    <mergeCell ref="A31:E31"/>
    <mergeCell ref="A32:A33"/>
    <mergeCell ref="B32:B33"/>
    <mergeCell ref="A36:E36"/>
    <mergeCell ref="A37:A38"/>
    <mergeCell ref="B37:B38"/>
    <mergeCell ref="A46:E46"/>
  </mergeCells>
  <dataValidations count="1">
    <dataValidation type="whole" errorStyle="warning" operator="greaterThanOrEqual" allowBlank="1" showInputMessage="1" showErrorMessage="1" errorTitle="Value in Question" error="You have entered a value that is less than 70. Column b must be equal to either 70 (sample size) or the universe (column a). Check to make sure this is true before using ouput data for data entry in the  EHB. " sqref="D4">
      <formula1>70</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55"/>
  <sheetViews>
    <sheetView workbookViewId="0">
      <selection activeCell="C5" sqref="C5"/>
    </sheetView>
  </sheetViews>
  <sheetFormatPr defaultRowHeight="12.75" x14ac:dyDescent="0.2"/>
  <cols>
    <col min="1" max="1" width="4.42578125" bestFit="1" customWidth="1"/>
    <col min="2" max="2" width="24.140625" style="9" customWidth="1"/>
    <col min="3" max="3" width="13.28515625" customWidth="1"/>
    <col min="4" max="4" width="19.85546875" customWidth="1"/>
    <col min="5" max="5" width="19.42578125" customWidth="1"/>
    <col min="6" max="6" width="13.28515625" style="9" hidden="1" customWidth="1"/>
    <col min="7" max="7" width="13.28515625" customWidth="1"/>
    <col min="8" max="8" width="32.28515625" customWidth="1"/>
    <col min="9" max="9" width="23" customWidth="1"/>
    <col min="13" max="13" width="6.140625" customWidth="1"/>
  </cols>
  <sheetData>
    <row r="1" spans="1:5" ht="15.75" thickBot="1" x14ac:dyDescent="0.25">
      <c r="A1" s="388" t="s">
        <v>122</v>
      </c>
      <c r="B1" s="389"/>
      <c r="C1" s="389"/>
      <c r="D1" s="389"/>
      <c r="E1" s="390"/>
    </row>
    <row r="2" spans="1:5" ht="38.25" x14ac:dyDescent="0.2">
      <c r="A2" s="405" t="s">
        <v>4</v>
      </c>
      <c r="B2" s="407" t="s">
        <v>73</v>
      </c>
      <c r="C2" s="84" t="s">
        <v>74</v>
      </c>
      <c r="D2" s="85" t="s">
        <v>76</v>
      </c>
      <c r="E2" s="85" t="s">
        <v>78</v>
      </c>
    </row>
    <row r="3" spans="1:5" ht="13.5" thickBot="1" x14ac:dyDescent="0.25">
      <c r="A3" s="406"/>
      <c r="B3" s="408"/>
      <c r="C3" s="86" t="s">
        <v>75</v>
      </c>
      <c r="D3" s="83" t="s">
        <v>77</v>
      </c>
      <c r="E3" s="83" t="s">
        <v>79</v>
      </c>
    </row>
    <row r="4" spans="1:5" ht="18.75" thickBot="1" x14ac:dyDescent="0.25">
      <c r="A4" s="397" t="s">
        <v>80</v>
      </c>
      <c r="B4" s="398"/>
      <c r="C4" s="398"/>
      <c r="D4" s="398"/>
      <c r="E4" s="399"/>
    </row>
    <row r="5" spans="1:5" ht="13.5" thickBot="1" x14ac:dyDescent="0.25">
      <c r="A5" s="93" t="s">
        <v>81</v>
      </c>
      <c r="B5" s="112" t="s">
        <v>82</v>
      </c>
      <c r="C5" s="122"/>
      <c r="D5" s="72">
        <f>COUNTIF(Hypertension!D8:D207, "1a")-(COUNTIFS(Hypertension!D8:D207, "1a", Hypertension!G8:G207, 7))</f>
        <v>0</v>
      </c>
      <c r="E5" s="72">
        <f>COUNTIFS(Hypertension!D8:D207, "1a", Hypertension!G8:G207, 1)</f>
        <v>0</v>
      </c>
    </row>
    <row r="6" spans="1:5" ht="13.5" thickBot="1" x14ac:dyDescent="0.25">
      <c r="A6" s="93" t="s">
        <v>83</v>
      </c>
      <c r="B6" s="112" t="s">
        <v>84</v>
      </c>
      <c r="C6" s="122"/>
      <c r="D6" s="72">
        <f>COUNTIF(Hypertension!D8:D207, "1b1")-(COUNTIFS(Hypertension!D8:D207, "1b1", Hypertension!G8:G207, 7))</f>
        <v>0</v>
      </c>
      <c r="E6" s="72">
        <f>COUNTIFS(Hypertension!D8:D207, "1b1", Hypertension!G8:G207, 1)</f>
        <v>0</v>
      </c>
    </row>
    <row r="7" spans="1:5" ht="13.5" thickBot="1" x14ac:dyDescent="0.25">
      <c r="A7" s="93" t="s">
        <v>85</v>
      </c>
      <c r="B7" s="112" t="s">
        <v>86</v>
      </c>
      <c r="C7" s="122"/>
      <c r="D7" s="72">
        <f>COUNTIF(Hypertension!D8:D207, "1b2")-(COUNTIFS(Hypertension!D8:D207, "1b2", Hypertension!G8:G207, 7))</f>
        <v>0</v>
      </c>
      <c r="E7" s="72">
        <f>COUNTIFS(Hypertension!D8:D207, "1b2", Hypertension!G8:G207, 1)</f>
        <v>0</v>
      </c>
    </row>
    <row r="8" spans="1:5" ht="13.5" thickBot="1" x14ac:dyDescent="0.25">
      <c r="A8" s="93" t="s">
        <v>87</v>
      </c>
      <c r="B8" s="112" t="s">
        <v>88</v>
      </c>
      <c r="C8" s="122"/>
      <c r="D8" s="72">
        <f>COUNTIF(Hypertension!D8:D207, "1c")-(COUNTIFS(Hypertension!D8:D207, "1c", Hypertension!G8:G207, 7))</f>
        <v>0</v>
      </c>
      <c r="E8" s="72">
        <f>COUNTIFS(Hypertension!D8:D207, "1c", Hypertension!G8:G207, 1)</f>
        <v>0</v>
      </c>
    </row>
    <row r="9" spans="1:5" ht="26.25" thickBot="1" x14ac:dyDescent="0.25">
      <c r="A9" s="93" t="s">
        <v>89</v>
      </c>
      <c r="B9" s="112" t="s">
        <v>90</v>
      </c>
      <c r="C9" s="122"/>
      <c r="D9" s="72">
        <f>COUNTIF(Hypertension!D8:D207, "1d")-(COUNTIFS(Hypertension!D8:D207, "1d", Hypertension!G8:G207, 7))</f>
        <v>0</v>
      </c>
      <c r="E9" s="72">
        <f>COUNTIFS(Hypertension!D8:D207, "1d", Hypertension!G8:G207, 1)</f>
        <v>0</v>
      </c>
    </row>
    <row r="10" spans="1:5" ht="13.5" thickBot="1" x14ac:dyDescent="0.25">
      <c r="A10" s="93" t="s">
        <v>91</v>
      </c>
      <c r="B10" s="112" t="s">
        <v>92</v>
      </c>
      <c r="C10" s="122"/>
      <c r="D10" s="72">
        <f>COUNTIF(Hypertension!D8:D207, "1e")-(COUNTIFS(Hypertension!D8:D207, "1e", Hypertension!G8:G207, 7))</f>
        <v>0</v>
      </c>
      <c r="E10" s="72">
        <f>COUNTIFS(Hypertension!D8:D207, "1e", Hypertension!G8:G207, 1)</f>
        <v>0</v>
      </c>
    </row>
    <row r="11" spans="1:5" ht="13.5" thickBot="1" x14ac:dyDescent="0.25">
      <c r="A11" s="93" t="s">
        <v>93</v>
      </c>
      <c r="B11" s="112" t="s">
        <v>94</v>
      </c>
      <c r="C11" s="122"/>
      <c r="D11" s="72">
        <f>COUNTIF(Hypertension!D8:D207, "1f")-(COUNTIFS(Hypertension!D8:D207, "1f", Hypertension!G8:G207, 7))</f>
        <v>0</v>
      </c>
      <c r="E11" s="72">
        <f>COUNTIFS(Hypertension!D8:D207, "1f", Hypertension!G8:G207, 1)</f>
        <v>0</v>
      </c>
    </row>
    <row r="12" spans="1:5" ht="26.25" thickBot="1" x14ac:dyDescent="0.25">
      <c r="A12" s="93" t="s">
        <v>95</v>
      </c>
      <c r="B12" s="112" t="s">
        <v>96</v>
      </c>
      <c r="C12" s="122"/>
      <c r="D12" s="72">
        <f>COUNTIF(Hypertension!D8:D207, "1g")-(COUNTIFS(Hypertension!D8:D207, "1g", Hypertension!G8:G207, 7))</f>
        <v>0</v>
      </c>
      <c r="E12" s="72">
        <f>COUNTIFS(Hypertension!D8:D207, "1g", Hypertension!G8:G207, 1)</f>
        <v>0</v>
      </c>
    </row>
    <row r="13" spans="1:5" ht="13.5" thickBot="1" x14ac:dyDescent="0.25">
      <c r="A13" s="94"/>
      <c r="B13" s="113" t="s">
        <v>97</v>
      </c>
      <c r="C13" s="77">
        <f>SUM(C5:C12)</f>
        <v>0</v>
      </c>
      <c r="D13" s="76">
        <f>SUM(D5:D12)</f>
        <v>0</v>
      </c>
      <c r="E13" s="76">
        <f>SUM(E5:E12)</f>
        <v>0</v>
      </c>
    </row>
    <row r="14" spans="1:5" ht="18.75" thickBot="1" x14ac:dyDescent="0.25">
      <c r="A14" s="397" t="s">
        <v>98</v>
      </c>
      <c r="B14" s="398"/>
      <c r="C14" s="398"/>
      <c r="D14" s="398"/>
      <c r="E14" s="399"/>
    </row>
    <row r="15" spans="1:5" ht="13.5" thickBot="1" x14ac:dyDescent="0.25">
      <c r="A15" s="93" t="s">
        <v>99</v>
      </c>
      <c r="B15" s="112" t="s">
        <v>82</v>
      </c>
      <c r="C15" s="122"/>
      <c r="D15" s="72">
        <f>COUNTIF(Hypertension!D8:D207, "2a")-(COUNTIFS(Hypertension!D8:D207, "2a", Hypertension!G8:G207, 7))</f>
        <v>0</v>
      </c>
      <c r="E15" s="72">
        <f>COUNTIFS(Hypertension!D8:D207, "2a", Hypertension!G8:G207, 1)</f>
        <v>0</v>
      </c>
    </row>
    <row r="16" spans="1:5" ht="13.5" thickBot="1" x14ac:dyDescent="0.25">
      <c r="A16" s="93" t="s">
        <v>100</v>
      </c>
      <c r="B16" s="112" t="s">
        <v>84</v>
      </c>
      <c r="C16" s="122"/>
      <c r="D16" s="72">
        <f>COUNTIF(Hypertension!D8:D207, "2b1")-(COUNTIFS(Hypertension!D8:D207, "2b1", Hypertension!G8:G207, 7))</f>
        <v>0</v>
      </c>
      <c r="E16" s="72">
        <f>COUNTIFS(Hypertension!D8:D207, "2b1", Hypertension!G8:G207, 1)</f>
        <v>0</v>
      </c>
    </row>
    <row r="17" spans="1:10" ht="13.5" thickBot="1" x14ac:dyDescent="0.25">
      <c r="A17" s="93" t="s">
        <v>101</v>
      </c>
      <c r="B17" s="112" t="s">
        <v>86</v>
      </c>
      <c r="C17" s="122"/>
      <c r="D17" s="72">
        <f>COUNTIF(Hypertension!D8:D207, "2b2")-(COUNTIFS(Hypertension!D8:D207, "2b2", Hypertension!G8:G207, 7))</f>
        <v>0</v>
      </c>
      <c r="E17" s="72">
        <f>COUNTIFS(Hypertension!D8:D207, "2b2", Hypertension!G8:G207, 1)</f>
        <v>0</v>
      </c>
    </row>
    <row r="18" spans="1:10" ht="13.5" thickBot="1" x14ac:dyDescent="0.25">
      <c r="A18" s="93" t="s">
        <v>102</v>
      </c>
      <c r="B18" s="112" t="s">
        <v>88</v>
      </c>
      <c r="C18" s="122"/>
      <c r="D18" s="72">
        <f>COUNTIF(Hypertension!D8:D207, "2c")-(COUNTIFS(Hypertension!D8:D207, "2c", Hypertension!G8:G207, 7))</f>
        <v>0</v>
      </c>
      <c r="E18" s="72">
        <f>COUNTIFS(Hypertension!D8:D207, "2c", Hypertension!G8:G207, 1)</f>
        <v>0</v>
      </c>
    </row>
    <row r="19" spans="1:10" ht="26.25" thickBot="1" x14ac:dyDescent="0.25">
      <c r="A19" s="93" t="s">
        <v>103</v>
      </c>
      <c r="B19" s="112" t="s">
        <v>90</v>
      </c>
      <c r="C19" s="122"/>
      <c r="D19" s="72">
        <f>COUNTIF(Hypertension!D8:D207, "2d")-(COUNTIFS(Hypertension!D8:D207, "2d", Hypertension!G8:G207, 7))</f>
        <v>0</v>
      </c>
      <c r="E19" s="72">
        <f>COUNTIFS(Hypertension!D8:D207, "2d", Hypertension!G8:G207, 1)</f>
        <v>0</v>
      </c>
    </row>
    <row r="20" spans="1:10" ht="13.5" thickBot="1" x14ac:dyDescent="0.25">
      <c r="A20" s="93" t="s">
        <v>104</v>
      </c>
      <c r="B20" s="112" t="s">
        <v>92</v>
      </c>
      <c r="C20" s="122"/>
      <c r="D20" s="72">
        <f>COUNTIF(Hypertension!D8:D207, "2e")-(COUNTIFS(Hypertension!D8:D207, "2e", Hypertension!G8:G207, 7))</f>
        <v>0</v>
      </c>
      <c r="E20" s="72">
        <f>COUNTIFS(Hypertension!D8:D207, "2e", Hypertension!G8:G207, 1)</f>
        <v>0</v>
      </c>
    </row>
    <row r="21" spans="1:10" ht="13.5" thickBot="1" x14ac:dyDescent="0.25">
      <c r="A21" s="93" t="s">
        <v>105</v>
      </c>
      <c r="B21" s="112" t="s">
        <v>94</v>
      </c>
      <c r="C21" s="122"/>
      <c r="D21" s="72">
        <f>COUNTIF(Hypertension!D8:D207, "2f")-(COUNTIFS(Hypertension!D8:D207, "2f", Hypertension!G8:G207, 7))</f>
        <v>0</v>
      </c>
      <c r="E21" s="72">
        <f>COUNTIFS(Hypertension!D8:D207, "2f", Hypertension!G8:G207, 1)</f>
        <v>0</v>
      </c>
    </row>
    <row r="22" spans="1:10" ht="26.25" thickBot="1" x14ac:dyDescent="0.25">
      <c r="A22" s="93" t="s">
        <v>106</v>
      </c>
      <c r="B22" s="112" t="s">
        <v>96</v>
      </c>
      <c r="C22" s="122"/>
      <c r="D22" s="72">
        <f>COUNTIF(Hypertension!D8:D207, "2g")-(COUNTIFS(Hypertension!D8:D207, "2g", Hypertension!G8:G207, 7))</f>
        <v>0</v>
      </c>
      <c r="E22" s="72">
        <f>COUNTIFS(Hypertension!D8:D207, "2g", Hypertension!G8:G207, 1)</f>
        <v>0</v>
      </c>
    </row>
    <row r="23" spans="1:10" ht="26.25" thickBot="1" x14ac:dyDescent="0.25">
      <c r="A23" s="95"/>
      <c r="B23" s="114" t="s">
        <v>107</v>
      </c>
      <c r="C23" s="79">
        <f>SUM(C15:C22)</f>
        <v>0</v>
      </c>
      <c r="D23" s="78">
        <f>SUM(D15:D22)</f>
        <v>0</v>
      </c>
      <c r="E23" s="78">
        <f>SUM(E15:E22)</f>
        <v>0</v>
      </c>
      <c r="G23" s="118"/>
      <c r="H23" s="118"/>
      <c r="I23" s="118"/>
    </row>
    <row r="24" spans="1:10" ht="18.75" customHeight="1" thickBot="1" x14ac:dyDescent="0.25">
      <c r="A24" s="397" t="s">
        <v>108</v>
      </c>
      <c r="B24" s="398"/>
      <c r="C24" s="398"/>
      <c r="D24" s="398"/>
      <c r="E24" s="399"/>
      <c r="F24" s="395" t="str">
        <f>IFERROR(IF(AND(D26&gt;0,D26&lt;70),"Warning: You have entered a value in column b that is less than 70. "&amp;"For values 70 and below the value reported in column b must either equal the universe (column a), or 70 (sample size). "&amp;"Please do not use this data for entry in the EHB if this criteria is not met. ", IF(AND((D26/C26)&lt;0.8,D26&gt;0),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c r="G24" s="396"/>
      <c r="H24" s="396"/>
      <c r="I24" s="404" t="str">
        <f>IF(C26=Hypertension!C2,"","The sum of values for column 2a, reported on line i, does not match the Universe reported on the Hypertension tab. Please revise data")</f>
        <v/>
      </c>
      <c r="J24" s="153"/>
    </row>
    <row r="25" spans="1:10" ht="26.25" thickBot="1" x14ac:dyDescent="0.25">
      <c r="A25" s="96" t="s">
        <v>109</v>
      </c>
      <c r="B25" s="97" t="s">
        <v>110</v>
      </c>
      <c r="C25" s="123"/>
      <c r="D25" s="90">
        <f>COUNTIF(Hypertension!D8:D207, "h")-(COUNTIFS(Hypertension!D8:D207, "h", Hypertension!G8:G207, 7))</f>
        <v>0</v>
      </c>
      <c r="E25" s="90">
        <f>COUNTIFS(Hypertension!D8:D207, "h", Hypertension!G8:G207, 1)</f>
        <v>0</v>
      </c>
      <c r="F25" s="395"/>
      <c r="G25" s="396"/>
      <c r="H25" s="396"/>
      <c r="I25" s="404"/>
      <c r="J25" s="153"/>
    </row>
    <row r="26" spans="1:10" ht="13.5" thickBot="1" x14ac:dyDescent="0.25">
      <c r="A26" s="98" t="s">
        <v>111</v>
      </c>
      <c r="B26" s="115" t="s">
        <v>112</v>
      </c>
      <c r="C26" s="91">
        <f>C13+C23+C25</f>
        <v>0</v>
      </c>
      <c r="D26" s="78">
        <f>Hypertension!C3</f>
        <v>0</v>
      </c>
      <c r="E26" s="78">
        <f>Hypertension!C4</f>
        <v>0</v>
      </c>
      <c r="F26" s="395"/>
      <c r="G26" s="396"/>
      <c r="H26" s="396"/>
      <c r="I26" s="404"/>
      <c r="J26" s="153"/>
    </row>
    <row r="27" spans="1:10" ht="13.5" thickBot="1" x14ac:dyDescent="0.25">
      <c r="A27" s="101"/>
      <c r="B27" s="102"/>
      <c r="C27" s="103"/>
      <c r="D27" s="103"/>
    </row>
    <row r="28" spans="1:10" ht="15.75" customHeight="1" thickBot="1" x14ac:dyDescent="0.25">
      <c r="A28" s="388" t="s">
        <v>119</v>
      </c>
      <c r="B28" s="389"/>
      <c r="C28" s="389"/>
      <c r="D28" s="389"/>
      <c r="E28" s="389"/>
      <c r="F28" s="389"/>
      <c r="G28" s="390"/>
    </row>
    <row r="29" spans="1:10" ht="51" x14ac:dyDescent="0.2">
      <c r="A29" s="400" t="s">
        <v>4</v>
      </c>
      <c r="B29" s="402" t="s">
        <v>73</v>
      </c>
      <c r="C29" s="87" t="s">
        <v>148</v>
      </c>
      <c r="D29" s="87" t="s">
        <v>71</v>
      </c>
      <c r="E29" s="81" t="s">
        <v>217</v>
      </c>
      <c r="F29" s="81" t="s">
        <v>115</v>
      </c>
      <c r="G29" s="81" t="s">
        <v>117</v>
      </c>
    </row>
    <row r="30" spans="1:10" x14ac:dyDescent="0.2">
      <c r="A30" s="400"/>
      <c r="B30" s="402"/>
      <c r="C30" s="87"/>
      <c r="D30" s="88"/>
      <c r="E30" s="81"/>
      <c r="F30" s="81"/>
      <c r="G30" s="81"/>
    </row>
    <row r="31" spans="1:10" x14ac:dyDescent="0.2">
      <c r="A31" s="400"/>
      <c r="B31" s="402"/>
      <c r="C31" s="87" t="s">
        <v>113</v>
      </c>
      <c r="D31" s="87" t="s">
        <v>114</v>
      </c>
      <c r="E31" s="81" t="s">
        <v>218</v>
      </c>
      <c r="F31" s="81" t="s">
        <v>116</v>
      </c>
      <c r="G31" s="81" t="s">
        <v>118</v>
      </c>
    </row>
    <row r="32" spans="1:10" ht="13.5" thickBot="1" x14ac:dyDescent="0.25">
      <c r="A32" s="401"/>
      <c r="B32" s="403"/>
      <c r="C32" s="89"/>
      <c r="D32" s="89"/>
      <c r="E32" s="83"/>
      <c r="F32" s="82"/>
      <c r="G32" s="82"/>
    </row>
    <row r="33" spans="1:7" ht="18.75" thickBot="1" x14ac:dyDescent="0.25">
      <c r="A33" s="409" t="s">
        <v>80</v>
      </c>
      <c r="B33" s="410"/>
      <c r="C33" s="410"/>
      <c r="D33" s="410"/>
      <c r="E33" s="410"/>
      <c r="F33" s="410"/>
      <c r="G33" s="411"/>
    </row>
    <row r="34" spans="1:7" ht="13.5" thickBot="1" x14ac:dyDescent="0.25">
      <c r="A34" s="93" t="s">
        <v>81</v>
      </c>
      <c r="B34" s="100" t="s">
        <v>82</v>
      </c>
      <c r="C34" s="124"/>
      <c r="D34" s="75">
        <f>COUNTIF(Diabetes!D8:D207, "1a")-(COUNTIFS(Diabetes!D8:D207, "1a", Diabetes!I8:I207, 7))</f>
        <v>0</v>
      </c>
      <c r="E34" s="72">
        <f>COUNTIFS(Diabetes!D8:D207, "1a", Diabetes!H8:H207, "3d1")- (COUNTIFS(Diabetes!D8:D207, "1a", Diabetes!H8:H207, "3d1", Diabetes!I8:I207, 7))</f>
        <v>0</v>
      </c>
      <c r="F34" s="72">
        <f>COUNTIFS(Diabetes!D8:D207, "1a", Diabetes!H8:H207, "3e")- (COUNTIFS(Diabetes!D8:D207, "1a", Diabetes!H8:H207, "3e", Diabetes!I8:I207, 7))</f>
        <v>0</v>
      </c>
      <c r="G34" s="72">
        <f>COUNTIFS(Diabetes!D8:D207, "1a", Diabetes!H8:H207, "3f")- (COUNTIFS(Diabetes!D8:D207, "1a", Diabetes!H8:H207, "3f", Diabetes!I8:I207, 7))</f>
        <v>0</v>
      </c>
    </row>
    <row r="35" spans="1:7" ht="13.5" thickBot="1" x14ac:dyDescent="0.25">
      <c r="A35" s="93" t="s">
        <v>83</v>
      </c>
      <c r="B35" s="100" t="s">
        <v>84</v>
      </c>
      <c r="C35" s="124"/>
      <c r="D35" s="75">
        <f>COUNTIF(Diabetes!D8:D207, "1b1")-(COUNTIFS(Diabetes!D8:D207, "1b1", Diabetes!I8:I207, 7))</f>
        <v>0</v>
      </c>
      <c r="E35" s="72">
        <f>COUNTIFS(Diabetes!D8:D207, "1b1", Diabetes!H8:H207, "3d1")- (COUNTIFS(Diabetes!D8:D207, "1b1", Diabetes!H8:H207, "3d1", Diabetes!I8:I207, 7))</f>
        <v>0</v>
      </c>
      <c r="F35" s="72">
        <f>COUNTIFS(Diabetes!D8:D207, "1b1", Diabetes!H8:H207, "3e")- (COUNTIFS(Diabetes!D8:D207, "1b1", Diabetes!H8:H207, "3e", Diabetes!I8:I207, 7))</f>
        <v>0</v>
      </c>
      <c r="G35" s="72">
        <f>COUNTIFS(Diabetes!D8:D207, "1b1", Diabetes!H8:H207, "3f")- (COUNTIFS(Diabetes!D8:D207, "1b1", Diabetes!H8:H207, "3f", Diabetes!I8:I207, 7))</f>
        <v>0</v>
      </c>
    </row>
    <row r="36" spans="1:7" ht="13.5" thickBot="1" x14ac:dyDescent="0.25">
      <c r="A36" s="93" t="s">
        <v>85</v>
      </c>
      <c r="B36" s="100" t="s">
        <v>86</v>
      </c>
      <c r="C36" s="124"/>
      <c r="D36" s="75">
        <f>COUNTIF(Diabetes!D8:D207, "1b2")-(COUNTIFS(Diabetes!D8:D207, "1b2", Diabetes!I8:I207, 7))</f>
        <v>0</v>
      </c>
      <c r="E36" s="72">
        <f>COUNTIFS(Diabetes!D8:D207, "1b2", Diabetes!H8:H207, "3d1")- (COUNTIFS(Diabetes!D8:D207, "1b2", Diabetes!H8:H207, "3d1", Diabetes!I8:I207, 7))</f>
        <v>0</v>
      </c>
      <c r="F36" s="72">
        <f>COUNTIFS(Diabetes!D8:D207, "1b2", Diabetes!H8:H207, "3e")- (COUNTIFS(Diabetes!D8:D207, "1b2", Diabetes!H8:H207, "3e", Diabetes!I8:I207, 7))</f>
        <v>0</v>
      </c>
      <c r="G36" s="72">
        <f>COUNTIFS(Diabetes!D8:D207, "1b2", Diabetes!H8:H207, "3f")- (COUNTIFS(Diabetes!D8:D207, "1b2", Diabetes!H8:H207, "3f", Diabetes!I8:I207, 7))</f>
        <v>0</v>
      </c>
    </row>
    <row r="37" spans="1:7" ht="13.5" thickBot="1" x14ac:dyDescent="0.25">
      <c r="A37" s="93" t="s">
        <v>87</v>
      </c>
      <c r="B37" s="100" t="s">
        <v>88</v>
      </c>
      <c r="C37" s="124"/>
      <c r="D37" s="75">
        <f>COUNTIF(Diabetes!D8:D207, "1c")-(COUNTIFS(Diabetes!D8:D207, "1c", Diabetes!I8:I207, 7))</f>
        <v>0</v>
      </c>
      <c r="E37" s="72">
        <f>COUNTIFS(Diabetes!D8:D207, "1c", Diabetes!H8:H207, "3d1")- (COUNTIFS(Diabetes!D8:D207, "1c", Diabetes!H8:H207, "3d1", Diabetes!I8:I207, 7))</f>
        <v>0</v>
      </c>
      <c r="F37" s="72">
        <f>COUNTIFS(Diabetes!D8:D207, "1c", Diabetes!H8:H207, "3e")- (COUNTIFS(Diabetes!D8:D207, "1c", Diabetes!H8:H207, "3e", Diabetes!I8:I207, 7))</f>
        <v>0</v>
      </c>
      <c r="G37" s="72">
        <f>COUNTIFS(Diabetes!D8:D207, "1c", Diabetes!H8:H207, "3f")- (COUNTIFS(Diabetes!D8:D207, "1c", Diabetes!H8:H207, "3f", Diabetes!I8:I207, 7))</f>
        <v>0</v>
      </c>
    </row>
    <row r="38" spans="1:7" ht="26.25" thickBot="1" x14ac:dyDescent="0.25">
      <c r="A38" s="93" t="s">
        <v>89</v>
      </c>
      <c r="B38" s="100" t="s">
        <v>90</v>
      </c>
      <c r="C38" s="124"/>
      <c r="D38" s="75">
        <f>COUNTIF(Diabetes!D8:D207, "1d")-(COUNTIFS(Diabetes!D8:D207, "1d", Diabetes!I8:I207, 7))</f>
        <v>0</v>
      </c>
      <c r="E38" s="72">
        <f>COUNTIFS(Diabetes!D8:D207, "1d", Diabetes!H8:H207, "3d1")- (COUNTIFS(Diabetes!D8:D207, "1d", Diabetes!H8:H207, "3d1", Diabetes!I8:I207, 7))</f>
        <v>0</v>
      </c>
      <c r="F38" s="72">
        <f>COUNTIFS(Diabetes!D8:D207, "1d", Diabetes!H8:H207, "3e")- (COUNTIFS(Diabetes!D8:D207, "1d", Diabetes!H8:H207, "3e", Diabetes!I8:I207, 7))</f>
        <v>0</v>
      </c>
      <c r="G38" s="72">
        <f>COUNTIFS(Diabetes!D8:D207, "1d", Diabetes!H8:H207, "3f")- (COUNTIFS(Diabetes!D8:D207, "1d", Diabetes!H8:H207, "3f", Diabetes!I8:I207, 7))</f>
        <v>0</v>
      </c>
    </row>
    <row r="39" spans="1:7" ht="13.5" thickBot="1" x14ac:dyDescent="0.25">
      <c r="A39" s="93" t="s">
        <v>91</v>
      </c>
      <c r="B39" s="100" t="s">
        <v>92</v>
      </c>
      <c r="C39" s="124"/>
      <c r="D39" s="75">
        <f>COUNTIF(Diabetes!D8:D207, "1e")-(COUNTIFS(Diabetes!D8:D207, "1e", Diabetes!I8:I207, 7))</f>
        <v>0</v>
      </c>
      <c r="E39" s="72">
        <f>COUNTIFS(Diabetes!D8:D207, "1e", Diabetes!H8:H207, "3d1")- (COUNTIFS(Diabetes!D8:D207, "1e", Diabetes!H8:H207, "3d1", Diabetes!I8:I207, 7))</f>
        <v>0</v>
      </c>
      <c r="F39" s="72">
        <f>COUNTIFS(Diabetes!D8:D207, "1e", Diabetes!H8:H207, "3e")- (COUNTIFS(Diabetes!D8:D207, "1e", Diabetes!H8:H207, "3e", Diabetes!I8:I207, 7))</f>
        <v>0</v>
      </c>
      <c r="G39" s="72">
        <f>COUNTIFS(Diabetes!D8:D207, "1e", Diabetes!H8:H207, "3f")- (COUNTIFS(Diabetes!D8:D207, "1e", Diabetes!H8:H207, "3f", Diabetes!I8:I207, 7))</f>
        <v>0</v>
      </c>
    </row>
    <row r="40" spans="1:7" ht="13.5" thickBot="1" x14ac:dyDescent="0.25">
      <c r="A40" s="93" t="s">
        <v>93</v>
      </c>
      <c r="B40" s="100" t="s">
        <v>94</v>
      </c>
      <c r="C40" s="124"/>
      <c r="D40" s="75">
        <f>COUNTIF(Diabetes!D8:D207, "1f")-(COUNTIFS(Diabetes!D8:D207, "1f", Diabetes!I8:I207, 7))</f>
        <v>0</v>
      </c>
      <c r="E40" s="72">
        <f>COUNTIFS(Diabetes!D8:D207, "1f", Diabetes!H8:H207, "3d1")- (COUNTIFS(Diabetes!D8:D207, "1f", Diabetes!H8:H207, "3d1", Diabetes!I8:I207, 7))</f>
        <v>0</v>
      </c>
      <c r="F40" s="72">
        <f>COUNTIFS(Diabetes!D8:D207, "1f", Diabetes!H8:H207, "3e")- (COUNTIFS(Diabetes!D8:D207, "1f", Diabetes!H8:H207, "3e", Diabetes!I8:I207, 7))</f>
        <v>0</v>
      </c>
      <c r="G40" s="72">
        <f>COUNTIFS(Diabetes!D8:D207, "1f", Diabetes!H8:H207, "3f")- (COUNTIFS(Diabetes!D8:D207, "1f", Diabetes!H8:H207, "3f", Diabetes!I8:I207, 7))</f>
        <v>0</v>
      </c>
    </row>
    <row r="41" spans="1:7" ht="26.25" thickBot="1" x14ac:dyDescent="0.25">
      <c r="A41" s="93" t="s">
        <v>95</v>
      </c>
      <c r="B41" s="100" t="s">
        <v>96</v>
      </c>
      <c r="C41" s="124"/>
      <c r="D41" s="75">
        <f>COUNTIF(Diabetes!D8:D207, "1g")-(COUNTIFS(Diabetes!D8:D207, "1g", Diabetes!I8:I207, 7))</f>
        <v>0</v>
      </c>
      <c r="E41" s="72">
        <f>COUNTIFS(Diabetes!D8:D207, "1g", Diabetes!H8:H207, "3d1")- (COUNTIFS(Diabetes!D8:D207, "1g", Diabetes!H8:H207, "3d1", Diabetes!I8:I207, 7))</f>
        <v>0</v>
      </c>
      <c r="F41" s="72">
        <f>COUNTIFS(Diabetes!D8:D207, "1g", Diabetes!H8:H207, "3e")- (COUNTIFS(Diabetes!D8:D207, "1g", Diabetes!H8:H207, "3e", Diabetes!I8:I207, 7))</f>
        <v>0</v>
      </c>
      <c r="G41" s="72">
        <f>COUNTIFS(Diabetes!D8:D207, "1g", Diabetes!H8:H207, "3f")- (COUNTIFS(Diabetes!D8:D207, "1g", Diabetes!H8:H207, "3f", Diabetes!I8:I207, 7))</f>
        <v>0</v>
      </c>
    </row>
    <row r="42" spans="1:7" ht="13.5" thickBot="1" x14ac:dyDescent="0.25">
      <c r="A42" s="99"/>
      <c r="B42" s="116" t="s">
        <v>97</v>
      </c>
      <c r="C42" s="80">
        <f>SUM(C34:C41)</f>
        <v>0</v>
      </c>
      <c r="D42" s="80">
        <f>SUM(D34:D41)</f>
        <v>0</v>
      </c>
      <c r="E42" s="78">
        <f>SUM(E34:E41)</f>
        <v>0</v>
      </c>
      <c r="F42" s="78">
        <f t="shared" ref="F42:G42" si="0">SUM(F34:F41)</f>
        <v>0</v>
      </c>
      <c r="G42" s="78">
        <f t="shared" si="0"/>
        <v>0</v>
      </c>
    </row>
    <row r="43" spans="1:7" ht="18.75" thickBot="1" x14ac:dyDescent="0.25">
      <c r="A43" s="409" t="s">
        <v>98</v>
      </c>
      <c r="B43" s="410"/>
      <c r="C43" s="410"/>
      <c r="D43" s="410"/>
      <c r="E43" s="410"/>
      <c r="F43" s="410"/>
      <c r="G43" s="411"/>
    </row>
    <row r="44" spans="1:7" ht="13.5" thickBot="1" x14ac:dyDescent="0.25">
      <c r="A44" s="93" t="s">
        <v>99</v>
      </c>
      <c r="B44" s="100" t="s">
        <v>82</v>
      </c>
      <c r="C44" s="124"/>
      <c r="D44" s="75">
        <f>COUNTIF(Diabetes!D8:D207, "2a")-(COUNTIFS(Diabetes!D8:D207, "2a", Diabetes!I8:I207, 7))</f>
        <v>0</v>
      </c>
      <c r="E44" s="72">
        <f>COUNTIFS(Diabetes!D8:D207, "2a", Diabetes!H8:H207, "3d1")- (COUNTIFS(Diabetes!D8:D207, "2a", Diabetes!H8:H207, "3d1", Diabetes!I8:I207, 7))</f>
        <v>0</v>
      </c>
      <c r="F44" s="72">
        <f>COUNTIFS(Diabetes!D8:D207, "2a", Diabetes!H8:H207, "3e")- (COUNTIFS(Diabetes!D8:D207, "2a", Diabetes!H8:H207, "3e", Diabetes!I8:I207, 7))</f>
        <v>0</v>
      </c>
      <c r="G44" s="72">
        <f>COUNTIFS(Diabetes!D8:D207, "2a", Diabetes!H8:H207, "3f")- (COUNTIFS(Diabetes!D8:D207, "2a", Diabetes!H8:H207, "3f", Diabetes!I8:I207, 7))</f>
        <v>0</v>
      </c>
    </row>
    <row r="45" spans="1:7" ht="13.5" thickBot="1" x14ac:dyDescent="0.25">
      <c r="A45" s="93" t="s">
        <v>100</v>
      </c>
      <c r="B45" s="100" t="s">
        <v>84</v>
      </c>
      <c r="C45" s="124"/>
      <c r="D45" s="75">
        <f>COUNTIF(Diabetes!D8:D207, "2b1")-(COUNTIFS(Diabetes!D8:D207, "2b1", Diabetes!I8:I207, 7))</f>
        <v>0</v>
      </c>
      <c r="E45" s="72">
        <f>COUNTIFS(Diabetes!D8:D207, "2b1", Diabetes!H8:H207, "3d1")- (COUNTIFS(Diabetes!D8:D207, "2b1", Diabetes!H8:H207, "3d1", Diabetes!I8:I207, 7))</f>
        <v>0</v>
      </c>
      <c r="F45" s="72">
        <f>COUNTIFS(Diabetes!D8:D207, "2b1", Diabetes!H8:H207, "3e")- (COUNTIFS(Diabetes!D8:D207, "2b1", Diabetes!H8:H207, "3e", Diabetes!I8:I207, 7))</f>
        <v>0</v>
      </c>
      <c r="G45" s="72">
        <f>COUNTIFS(Diabetes!D8:D207, "2b1", Diabetes!H8:H207, "3f")- (COUNTIFS(Diabetes!D8:D207, "2b1", Diabetes!H8:H207, "3f", Diabetes!I8:I207, 7))</f>
        <v>0</v>
      </c>
    </row>
    <row r="46" spans="1:7" ht="13.5" thickBot="1" x14ac:dyDescent="0.25">
      <c r="A46" s="93" t="s">
        <v>101</v>
      </c>
      <c r="B46" s="100" t="s">
        <v>86</v>
      </c>
      <c r="C46" s="124"/>
      <c r="D46" s="75">
        <f>COUNTIF(Diabetes!D8:D207, "2b2")-(COUNTIFS(Diabetes!D8:D207, "2b2", Diabetes!I8:I207, 7))</f>
        <v>0</v>
      </c>
      <c r="E46" s="72">
        <f>COUNTIFS(Diabetes!D8:D207, "2b2", Diabetes!H8:H207, "3d1")- (COUNTIFS(Diabetes!D8:D207, "2b2", Diabetes!H8:H207, "3d1", Diabetes!I8:I207, 7))</f>
        <v>0</v>
      </c>
      <c r="F46" s="72">
        <f>COUNTIFS(Diabetes!D8:D207, "2b2", Diabetes!H8:H207, "3e")- (COUNTIFS(Diabetes!D8:D207, "2b2", Diabetes!H8:H207, "3e", Diabetes!I8:I207, 7))</f>
        <v>0</v>
      </c>
      <c r="G46" s="72">
        <f>COUNTIFS(Diabetes!D8:D207, "2b2", Diabetes!H8:H207, "3f")- (COUNTIFS(Diabetes!D8:D207, "2b2", Diabetes!H8:H207, "3f", Diabetes!I8:I207, 7))</f>
        <v>0</v>
      </c>
    </row>
    <row r="47" spans="1:7" ht="13.5" thickBot="1" x14ac:dyDescent="0.25">
      <c r="A47" s="93" t="s">
        <v>102</v>
      </c>
      <c r="B47" s="100" t="s">
        <v>88</v>
      </c>
      <c r="C47" s="124"/>
      <c r="D47" s="75">
        <f>COUNTIF(Diabetes!D8:D207, "2c")-(COUNTIFS(Diabetes!D8:D207, "2c", Diabetes!I8:I207, 7))</f>
        <v>0</v>
      </c>
      <c r="E47" s="72">
        <f>COUNTIFS(Diabetes!D8:D207, "2c", Diabetes!H8:H207, "3d1")- (COUNTIFS(Diabetes!D8:D207, "2c", Diabetes!H8:H207, "3d1", Diabetes!I8:I207, 7))</f>
        <v>0</v>
      </c>
      <c r="F47" s="72">
        <f>COUNTIFS(Diabetes!D8:D207, "2c", Diabetes!H8:H207, "3e")- (COUNTIFS(Diabetes!D8:D207, "2c", Diabetes!H8:H207, "3e", Diabetes!I8:I207, 7))</f>
        <v>0</v>
      </c>
      <c r="G47" s="72">
        <f>COUNTIFS(Diabetes!D8:D207, "2c", Diabetes!H8:H207, "3f")- (COUNTIFS(Diabetes!D8:D207, "2c", Diabetes!H8:H207, "3f", Diabetes!I8:I207, 7))</f>
        <v>0</v>
      </c>
    </row>
    <row r="48" spans="1:7" ht="26.25" thickBot="1" x14ac:dyDescent="0.25">
      <c r="A48" s="93" t="s">
        <v>103</v>
      </c>
      <c r="B48" s="100" t="s">
        <v>90</v>
      </c>
      <c r="C48" s="124"/>
      <c r="D48" s="75">
        <f>COUNTIF(Diabetes!D8:D207, "2d")-(COUNTIFS(Diabetes!D8:D207, "2d", Diabetes!I8:I207, 7))</f>
        <v>0</v>
      </c>
      <c r="E48" s="72">
        <f>COUNTIFS(Diabetes!D8:D207, "2d", Diabetes!H8:H207, "3d1")- (COUNTIFS(Diabetes!D8:D207, "2d", Diabetes!H8:H207, "3d1", Diabetes!I8:I207, 7))</f>
        <v>0</v>
      </c>
      <c r="F48" s="72">
        <f>COUNTIFS(Diabetes!D8:D207, "2d", Diabetes!H8:H207, "3e")- (COUNTIFS(Diabetes!D8:D207, "2d", Diabetes!H8:H207, "3e", Diabetes!I8:I207, 7))</f>
        <v>0</v>
      </c>
      <c r="G48" s="72">
        <f>COUNTIFS(Diabetes!D8:D207, "2d", Diabetes!H8:H207, "3f")- (COUNTIFS(Diabetes!D8:D207, "2d", Diabetes!H8:H207, "3f", Diabetes!I8:I207, 7))</f>
        <v>0</v>
      </c>
    </row>
    <row r="49" spans="1:12" ht="13.5" thickBot="1" x14ac:dyDescent="0.25">
      <c r="A49" s="93" t="s">
        <v>104</v>
      </c>
      <c r="B49" s="100" t="s">
        <v>92</v>
      </c>
      <c r="C49" s="124"/>
      <c r="D49" s="75">
        <f>COUNTIF(Diabetes!D8:D207, "2e")-(COUNTIFS(Diabetes!D8:D207, "2e", Diabetes!I8:I207, 7))</f>
        <v>0</v>
      </c>
      <c r="E49" s="72">
        <f>COUNTIFS(Diabetes!D8:D207, "2e", Diabetes!H8:H207, "3d1")- (COUNTIFS(Diabetes!D8:D207, "2e", Diabetes!H8:H207, "3d1", Diabetes!I8:I207, 7))</f>
        <v>0</v>
      </c>
      <c r="F49" s="72">
        <f>COUNTIFS(Diabetes!D8:D207, "2e", Diabetes!H8:H207, "3e")- (COUNTIFS(Diabetes!D8:D207, "2e", Diabetes!H8:H207, "3e", Diabetes!I8:I207, 7))</f>
        <v>0</v>
      </c>
      <c r="G49" s="72">
        <f>COUNTIFS(Diabetes!D8:D207, "2e", Diabetes!H8:H207, "3f")- (COUNTIFS(Diabetes!D8:D207, "2e", Diabetes!H8:H207, "3f", Diabetes!I8:I207, 7))</f>
        <v>0</v>
      </c>
    </row>
    <row r="50" spans="1:12" ht="13.5" thickBot="1" x14ac:dyDescent="0.25">
      <c r="A50" s="93" t="s">
        <v>105</v>
      </c>
      <c r="B50" s="100" t="s">
        <v>94</v>
      </c>
      <c r="C50" s="124"/>
      <c r="D50" s="75">
        <f>COUNTIF(Diabetes!D8:D207, "2f")-(COUNTIFS(Diabetes!D8:D207, "2f", Diabetes!I8:I207, 7))</f>
        <v>0</v>
      </c>
      <c r="E50" s="72">
        <f>COUNTIFS(Diabetes!D8:D207, "2f", Diabetes!H8:H207, "3d1")- (COUNTIFS(Diabetes!D8:D207, "2f", Diabetes!H8:H207, "3d1", Diabetes!I8:I207, 7))</f>
        <v>0</v>
      </c>
      <c r="F50" s="72">
        <f>COUNTIFS(Diabetes!D8:D207, "2f", Diabetes!H8:H207, "3e")- (COUNTIFS(Diabetes!D8:D207, "2f", Diabetes!H8:H207, "3e", Diabetes!I8:I207, 7))</f>
        <v>0</v>
      </c>
      <c r="G50" s="72">
        <f>COUNTIFS(Diabetes!D8:D207, "2f", Diabetes!H8:H207, "3f")- (COUNTIFS(Diabetes!D8:D207, "2f", Diabetes!H8:H207, "3f", Diabetes!I8:I207, 7))</f>
        <v>0</v>
      </c>
    </row>
    <row r="51" spans="1:12" ht="26.25" thickBot="1" x14ac:dyDescent="0.25">
      <c r="A51" s="93" t="s">
        <v>106</v>
      </c>
      <c r="B51" s="100" t="s">
        <v>96</v>
      </c>
      <c r="C51" s="124"/>
      <c r="D51" s="75">
        <f>COUNTIF(Diabetes!D8:D207, "2g")-(COUNTIFS(Diabetes!D8:D207, "2g", Diabetes!I8:I207, 7))</f>
        <v>0</v>
      </c>
      <c r="E51" s="72">
        <f>COUNTIFS(Diabetes!D8:D207, "2g", Diabetes!H8:H207, "3d1")- (COUNTIFS(Diabetes!D8:D207, "2g", Diabetes!H8:H207, "3d1", Diabetes!I8:I207, 7))</f>
        <v>0</v>
      </c>
      <c r="F51" s="72">
        <f>COUNTIFS(Diabetes!D8:D207, "2g", Diabetes!H8:H207, "3e")- (COUNTIFS(Diabetes!D8:D207, "2g", Diabetes!H8:H207, "3e", Diabetes!I8:I207, 7))</f>
        <v>0</v>
      </c>
      <c r="G51" s="72">
        <f>COUNTIFS(Diabetes!D8:D207, "2g", Diabetes!H8:H207, "3f")- (COUNTIFS(Diabetes!D8:D207, "2g", Diabetes!H8:H207, "3f", Diabetes!I8:I207, 7))</f>
        <v>0</v>
      </c>
    </row>
    <row r="52" spans="1:12" ht="26.25" thickBot="1" x14ac:dyDescent="0.25">
      <c r="A52" s="95"/>
      <c r="B52" s="116" t="s">
        <v>107</v>
      </c>
      <c r="C52" s="80">
        <f>SUM(C44:C51)</f>
        <v>0</v>
      </c>
      <c r="D52" s="80">
        <f>SUM(D44:D51)</f>
        <v>0</v>
      </c>
      <c r="E52" s="78">
        <f>SUM(E44:E51)</f>
        <v>0</v>
      </c>
      <c r="F52" s="78">
        <f t="shared" ref="F52:G52" si="1">SUM(F44:F51)</f>
        <v>0</v>
      </c>
      <c r="G52" s="78">
        <f t="shared" si="1"/>
        <v>0</v>
      </c>
      <c r="H52" s="412" t="str">
        <f>IFERROR(IF(AND(D55&gt;0,D55&lt;70),"Warning: You have entered a value in column b that is less than 70. "&amp;"For values 70 and below the value reported in column b must either equal the universe (column a), or 70 (sample size). "&amp;"Please do not use this data for entry in the EHB if this criteria is not met. ", IF(AND((D55/C55)&lt;0.8,D55&gt;0), "Warning: You have entered a value in column b that is less than 80% of column a. "&amp;"The value reported in column b must either equal the universe (column a), or 70 (sample size), or at least 80% of the universe." &amp;"Please do not use this data for entry in the EHB if this criteria is not met.","")), "")</f>
        <v/>
      </c>
      <c r="I52" s="404" t="str">
        <f>IF(C55=Diabetes!C2,"","The sum of values for column 2a, reported on line i, does not match the Universe reported on the Diabetes tab. Please revise data")</f>
        <v/>
      </c>
      <c r="J52" s="404"/>
    </row>
    <row r="53" spans="1:12" ht="18.75" customHeight="1" thickBot="1" x14ac:dyDescent="0.25">
      <c r="A53" s="409" t="s">
        <v>108</v>
      </c>
      <c r="B53" s="410"/>
      <c r="C53" s="410"/>
      <c r="D53" s="410"/>
      <c r="E53" s="410"/>
      <c r="F53" s="410"/>
      <c r="G53" s="411"/>
      <c r="H53" s="412"/>
      <c r="I53" s="404"/>
      <c r="J53" s="404"/>
      <c r="K53" s="199"/>
      <c r="L53" s="199"/>
    </row>
    <row r="54" spans="1:12" ht="26.25" thickBot="1" x14ac:dyDescent="0.25">
      <c r="A54" s="93" t="s">
        <v>109</v>
      </c>
      <c r="B54" s="100" t="s">
        <v>110</v>
      </c>
      <c r="C54" s="125"/>
      <c r="D54" s="75">
        <f>COUNTIF(Diabetes!D8:D207, "h")-(COUNTIFS(Diabetes!D8:D207, "h", Diabetes!I8:I207, 7))</f>
        <v>0</v>
      </c>
      <c r="E54" s="72">
        <f>COUNTIFS(Diabetes!D8:D207, "h", Diabetes!H8:H207, "3d1")- (COUNTIFS(Diabetes!D8:D207, "h", Diabetes!H8:H207, "3d1", Diabetes!I8:I207, 7))</f>
        <v>0</v>
      </c>
      <c r="F54" s="72">
        <f>COUNTIFS(Diabetes!D8:D207, "h", Diabetes!H8:H207, "3e")- (COUNTIFS(Diabetes!D8:D207, "h", Diabetes!H8:H207, "3e", Diabetes!I8:I207, 7))</f>
        <v>0</v>
      </c>
      <c r="G54" s="72">
        <f>COUNTIFS(Diabetes!D8:D207, "h", Diabetes!H8:H207, "3f")- (COUNTIFS(Diabetes!D8:D207, "h", Diabetes!H8:H207, "3f", Diabetes!I8:I207, 7))</f>
        <v>0</v>
      </c>
      <c r="H54" s="412"/>
      <c r="I54" s="404"/>
      <c r="J54" s="404"/>
      <c r="K54" s="199"/>
      <c r="L54" s="199"/>
    </row>
    <row r="55" spans="1:12" ht="13.5" thickBot="1" x14ac:dyDescent="0.25">
      <c r="A55" s="98" t="s">
        <v>111</v>
      </c>
      <c r="B55" s="117" t="s">
        <v>112</v>
      </c>
      <c r="C55" s="80">
        <f>C42+C52+C54</f>
        <v>0</v>
      </c>
      <c r="D55" s="80">
        <f>Diabetes!C3</f>
        <v>0</v>
      </c>
      <c r="E55" s="78">
        <f>Diabetes!C4</f>
        <v>0</v>
      </c>
      <c r="F55" s="78">
        <f>Diabetes!D4</f>
        <v>0</v>
      </c>
      <c r="G55" s="78">
        <f>Diabetes!C6</f>
        <v>0</v>
      </c>
      <c r="H55" s="412"/>
      <c r="I55" s="404"/>
      <c r="J55" s="404"/>
      <c r="K55" s="199"/>
      <c r="L55" s="199"/>
    </row>
  </sheetData>
  <sheetProtection sheet="1" objects="1" scenarios="1"/>
  <mergeCells count="16">
    <mergeCell ref="I52:J55"/>
    <mergeCell ref="A28:G28"/>
    <mergeCell ref="A33:G33"/>
    <mergeCell ref="A43:G43"/>
    <mergeCell ref="A53:G53"/>
    <mergeCell ref="H52:H55"/>
    <mergeCell ref="A1:E1"/>
    <mergeCell ref="A2:A3"/>
    <mergeCell ref="B2:B3"/>
    <mergeCell ref="A4:E4"/>
    <mergeCell ref="A14:E14"/>
    <mergeCell ref="F24:H26"/>
    <mergeCell ref="A24:E24"/>
    <mergeCell ref="A29:A32"/>
    <mergeCell ref="B29:B32"/>
    <mergeCell ref="I24:I26"/>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J19"/>
  <sheetViews>
    <sheetView workbookViewId="0">
      <selection activeCell="E24" sqref="E24"/>
    </sheetView>
  </sheetViews>
  <sheetFormatPr defaultColWidth="23" defaultRowHeight="12.75" x14ac:dyDescent="0.2"/>
  <cols>
    <col min="1" max="1" width="37.28515625" style="104" customWidth="1"/>
    <col min="2" max="10" width="15.42578125" style="104" customWidth="1"/>
    <col min="11" max="16384" width="23" style="70"/>
  </cols>
  <sheetData>
    <row r="1" spans="1:10" ht="13.5" thickBot="1" x14ac:dyDescent="0.25">
      <c r="D1" s="413" t="s">
        <v>149</v>
      </c>
      <c r="E1" s="414"/>
      <c r="F1" s="414"/>
      <c r="G1" s="414"/>
      <c r="H1" s="414"/>
      <c r="I1" s="414"/>
      <c r="J1" s="415"/>
    </row>
    <row r="2" spans="1:10" s="126" customFormat="1" ht="141" thickBot="1" x14ac:dyDescent="0.25">
      <c r="A2" s="280" t="s">
        <v>131</v>
      </c>
      <c r="B2" s="286" t="s">
        <v>132</v>
      </c>
      <c r="C2" s="261" t="s">
        <v>268</v>
      </c>
      <c r="D2" s="180" t="s">
        <v>196</v>
      </c>
      <c r="E2" s="173" t="s">
        <v>136</v>
      </c>
      <c r="F2" s="128" t="s">
        <v>26</v>
      </c>
      <c r="G2" s="128" t="s">
        <v>247</v>
      </c>
      <c r="H2" s="128" t="s">
        <v>248</v>
      </c>
      <c r="I2" s="128" t="s">
        <v>137</v>
      </c>
      <c r="J2" s="129" t="s">
        <v>138</v>
      </c>
    </row>
    <row r="3" spans="1:10" s="126" customFormat="1" x14ac:dyDescent="0.2">
      <c r="A3" s="281" t="s">
        <v>62</v>
      </c>
      <c r="B3" s="268" t="e">
        <f>'3yo Imms'!C4/'3yo Imms'!C3</f>
        <v>#DIV/0!</v>
      </c>
      <c r="C3" s="268" t="s">
        <v>266</v>
      </c>
      <c r="D3" s="174" t="e">
        <f>(COUNTIF('3yo Imms'!K6:K205,2))/('3yo Imms'!C3-(COUNTIF('3yo Imms'!K6:K205,1)))</f>
        <v>#DIV/0!</v>
      </c>
      <c r="E3" s="174" t="e">
        <f>(COUNTIF('3yo Imms'!K6:K205,3))/('3yo Imms'!C3-(COUNTIF('3yo Imms'!K6:K205,1)))</f>
        <v>#DIV/0!</v>
      </c>
      <c r="F3" s="130" t="e">
        <f>(COUNTIF('3yo Imms'!K6:K205,4))/('3yo Imms'!C3-(COUNTIF('3yo Imms'!K6:K205,1)))</f>
        <v>#DIV/0!</v>
      </c>
      <c r="G3" s="155"/>
      <c r="H3" s="155"/>
      <c r="I3" s="130" t="e">
        <f>(COUNTIF('3yo Imms'!K6:K205,5))/('3yo Imms'!C3-(COUNTIF('3yo Imms'!K6:K205,1)))</f>
        <v>#DIV/0!</v>
      </c>
      <c r="J3" s="131" t="e">
        <f>(COUNTIF('3yo Imms'!K6:K205,6))/('3yo Imms'!C3-(COUNTIF('3yo Imms'!K6:K205,1)))</f>
        <v>#DIV/0!</v>
      </c>
    </row>
    <row r="4" spans="1:10" s="126" customFormat="1" ht="13.5" thickBot="1" x14ac:dyDescent="0.25">
      <c r="A4" s="282" t="s">
        <v>278</v>
      </c>
      <c r="B4" s="278" t="e">
        <f>'Pap Test'!C4/'Pap Test'!C3</f>
        <v>#DIV/0!</v>
      </c>
      <c r="C4" s="127" t="s">
        <v>266</v>
      </c>
      <c r="D4" s="175" t="e">
        <f>(COUNTIF('Pap Test'!F6:F205, 2))/('Pap Test'!C3-(COUNTIF('Pap Test'!F6:F205, 1)))</f>
        <v>#DIV/0!</v>
      </c>
      <c r="E4" s="175" t="e">
        <f>(COUNTIF('Pap Test'!F6:F205, 3))/('Pap Test'!C3-(COUNTIF('Pap Test'!F6:F205, 1)))</f>
        <v>#DIV/0!</v>
      </c>
      <c r="F4" s="157" t="e">
        <f>(COUNTIF('Pap Test'!F6:F205, 4))/('Pap Test'!C3-(COUNTIF('Pap Test'!F6:F205, 1)))</f>
        <v>#DIV/0!</v>
      </c>
      <c r="G4" s="154"/>
      <c r="H4" s="154"/>
      <c r="I4" s="157" t="e">
        <f>(COUNTIF('Pap Test'!F6:F205, 5))/('Pap Test'!C3-(COUNTIF('Pap Test'!F6:F205, 1)))</f>
        <v>#DIV/0!</v>
      </c>
      <c r="J4" s="159" t="e">
        <f>(COUNTIF('Pap Test'!F6:F205, 6))/('Pap Test'!C3-(COUNTIF('Pap Test'!F6:F205, 1)))</f>
        <v>#DIV/0!</v>
      </c>
    </row>
    <row r="5" spans="1:10" s="126" customFormat="1" ht="25.5" x14ac:dyDescent="0.2">
      <c r="A5" s="283" t="s">
        <v>279</v>
      </c>
      <c r="B5" s="287" t="e">
        <f>'Child &amp; Adolescent Weight'!C4/'Child &amp; Adolescent Weight'!C3</f>
        <v>#DIV/0!</v>
      </c>
      <c r="C5" s="268" t="s">
        <v>266</v>
      </c>
      <c r="D5" s="176" t="e">
        <f>(COUNTIF('Child &amp; Adolescent Weight'!H6:H205, 2))/('Child &amp; Adolescent Weight'!C3-(COUNTIF('Child &amp; Adolescent Weight'!H6:H205, 1)))</f>
        <v>#DIV/0!</v>
      </c>
      <c r="E5" s="176" t="e">
        <f>(COUNTIF('Child &amp; Adolescent Weight'!H6:H205, 3))/('Child &amp; Adolescent Weight'!C3-(COUNTIF('Child &amp; Adolescent Weight'!H6:H205, 1)))</f>
        <v>#DIV/0!</v>
      </c>
      <c r="F5" s="154"/>
      <c r="G5" s="158" t="e">
        <f>(COUNTIF('Child &amp; Adolescent Weight'!H6:H205, "4a"))/('Child &amp; Adolescent Weight'!C3-(COUNTIF('Child &amp; Adolescent Weight'!H6:H205, 1)))</f>
        <v>#DIV/0!</v>
      </c>
      <c r="H5" s="158" t="e">
        <f>(COUNTIF('Child &amp; Adolescent Weight'!H6:H205, "4b"))/('Child &amp; Adolescent Weight'!C3-(COUNTIF('Child &amp; Adolescent Weight'!H6:H205, 1)))</f>
        <v>#DIV/0!</v>
      </c>
      <c r="I5" s="158" t="e">
        <f>(COUNTIF('Child &amp; Adolescent Weight'!H6:H205, 5))/('Child &amp; Adolescent Weight'!C3-(COUNTIF('Child &amp; Adolescent Weight'!H6:H205, 1)))</f>
        <v>#DIV/0!</v>
      </c>
      <c r="J5" s="160" t="e">
        <f>(COUNTIF('Child &amp; Adolescent Weight'!H6:H205, 6))/('Child &amp; Adolescent Weight'!C3-(COUNTIF('Child &amp; Adolescent Weight'!H6:H205, 1)))</f>
        <v>#DIV/0!</v>
      </c>
    </row>
    <row r="6" spans="1:10" s="126" customFormat="1" ht="13.5" thickBot="1" x14ac:dyDescent="0.25">
      <c r="A6" s="282" t="s">
        <v>133</v>
      </c>
      <c r="B6" s="278" t="e">
        <f>'Adult Weight'!C4/'Adult Weight'!C3</f>
        <v>#DIV/0!</v>
      </c>
      <c r="C6" s="127" t="s">
        <v>266</v>
      </c>
      <c r="D6" s="175" t="e">
        <f>(COUNTIF('Adult Weight'!H6:H205, 2))/('Adult Weight'!C3-(COUNTIF('Adult Weight'!H6:H205, 1)))</f>
        <v>#DIV/0!</v>
      </c>
      <c r="E6" s="175" t="e">
        <f>(COUNTIF('Adult Weight'!H6:H205, 3))/('Adult Weight'!C3-(COUNTIF('Adult Weight'!H6:H205, 1)))</f>
        <v>#DIV/0!</v>
      </c>
      <c r="F6" s="154"/>
      <c r="G6" s="157" t="e">
        <f>(COUNTIF('Adult Weight'!H6:H205, "4a"))/('Adult Weight'!C3-(COUNTIF('Adult Weight'!H6:H205, 1)))</f>
        <v>#DIV/0!</v>
      </c>
      <c r="H6" s="157" t="e">
        <f>(COUNTIF('Adult Weight'!H6:H205, "4b"))/('Adult Weight'!C3-(COUNTIF('Adult Weight'!H6:H205, 1)))</f>
        <v>#DIV/0!</v>
      </c>
      <c r="I6" s="157" t="e">
        <f>(COUNTIF('Adult Weight'!H6:H205, 5))/('Adult Weight'!C3-(COUNTIF('Adult Weight'!H6:H205, 1)))</f>
        <v>#DIV/0!</v>
      </c>
      <c r="J6" s="159" t="e">
        <f>(COUNTIF('Adult Weight'!H6:H205, 6))/('Adult Weight'!C3-(COUNTIF('Adult Weight'!H6:H205, 1)))</f>
        <v>#DIV/0!</v>
      </c>
    </row>
    <row r="7" spans="1:10" s="126" customFormat="1" ht="25.5" x14ac:dyDescent="0.2">
      <c r="A7" s="283" t="s">
        <v>210</v>
      </c>
      <c r="B7" s="287" t="e">
        <f>'Tobacco Use &amp; Cessation'!C4/'Tobacco Use &amp; Cessation'!C3</f>
        <v>#DIV/0!</v>
      </c>
      <c r="C7" s="268" t="s">
        <v>266</v>
      </c>
      <c r="D7" s="176" t="e">
        <f>(COUNTIF('Tobacco Use &amp; Cessation'!G6:G205, 2))/('Tobacco Use &amp; Cessation'!C3-(COUNTIF('Tobacco Use &amp; Cessation'!G6:G205, 1)))</f>
        <v>#DIV/0!</v>
      </c>
      <c r="E7" s="176" t="e">
        <f>(COUNTIF('Tobacco Use &amp; Cessation'!G6:G205, 3))/('Tobacco Use &amp; Cessation'!C3-(COUNTIF('Tobacco Use &amp; Cessation'!G6:G205, 1)))</f>
        <v>#DIV/0!</v>
      </c>
      <c r="F7" s="154"/>
      <c r="G7" s="158" t="e">
        <f>(COUNTIF('Tobacco Use &amp; Cessation'!G6:G205, "4a"))/('Tobacco Use &amp; Cessation'!C3-(COUNTIF('Tobacco Use &amp; Cessation'!G6:G205, 1)))</f>
        <v>#DIV/0!</v>
      </c>
      <c r="H7" s="158" t="e">
        <f>(COUNTIF('Tobacco Use &amp; Cessation'!G6:G205, "4b"))/('Tobacco Use &amp; Cessation'!C3-(COUNTIF('Tobacco Use &amp; Cessation'!G6:G205, 1)))</f>
        <v>#DIV/0!</v>
      </c>
      <c r="I7" s="158" t="e">
        <f>(COUNTIF('Tobacco Use &amp; Cessation'!G6:G205, 5))/('Tobacco Use &amp; Cessation'!C3-(COUNTIF('Tobacco Use &amp; Cessation'!G6:G205, 1)))</f>
        <v>#DIV/0!</v>
      </c>
      <c r="J7" s="160" t="e">
        <f>(COUNTIF('Tobacco Use &amp; Cessation'!G6:G205, 6))/('Tobacco Use &amp; Cessation'!C3-(COUNTIF('Tobacco Use &amp; Cessation'!G6:G205, 1)))</f>
        <v>#DIV/0!</v>
      </c>
    </row>
    <row r="8" spans="1:10" s="126" customFormat="1" ht="13.5" thickBot="1" x14ac:dyDescent="0.25">
      <c r="A8" s="282" t="s">
        <v>134</v>
      </c>
      <c r="B8" s="278" t="e">
        <f>Asthma!C4/Asthma!C3</f>
        <v>#DIV/0!</v>
      </c>
      <c r="C8" s="127" t="s">
        <v>266</v>
      </c>
      <c r="D8" s="175" t="e">
        <f>(COUNTIF(Asthma!E6:E205, 2))/(Asthma!C3-(COUNTIF(Asthma!E6:E205, 1)))</f>
        <v>#DIV/0!</v>
      </c>
      <c r="E8" s="175" t="e">
        <f>(COUNTIF(Asthma!E6:E205, 3))/(Asthma!C3-(COUNTIF(Asthma!E6:E205, 1)))</f>
        <v>#DIV/0!</v>
      </c>
      <c r="F8" s="157" t="e">
        <f>(COUNTIF(Asthma!E6:E205, 4))/(Asthma!C3-(COUNTIF(Asthma!E6:E205, 1)))</f>
        <v>#DIV/0!</v>
      </c>
      <c r="G8" s="154"/>
      <c r="H8" s="154"/>
      <c r="I8" s="157" t="e">
        <f>(COUNTIF(Asthma!E6:E205, 5))/(Asthma!C3-(COUNTIF(Asthma!E6:E205, 1)))</f>
        <v>#DIV/0!</v>
      </c>
      <c r="J8" s="159" t="e">
        <f>(COUNTIF(Asthma!E6:E205, 6))/(Asthma!C3-(COUNTIF(Asthma!E6:E205, 1)))</f>
        <v>#DIV/0!</v>
      </c>
    </row>
    <row r="9" spans="1:10" s="126" customFormat="1" ht="25.5" x14ac:dyDescent="0.2">
      <c r="A9" s="284" t="s">
        <v>173</v>
      </c>
      <c r="B9" s="288" t="e">
        <f>'Coronary Artery Disease'!C4/'Coronary Artery Disease'!C3</f>
        <v>#DIV/0!</v>
      </c>
      <c r="C9" s="268" t="s">
        <v>266</v>
      </c>
      <c r="D9" s="178" t="e">
        <f>(COUNTIF('Coronary Artery Disease'!E6:E205, 2))/('Coronary Artery Disease'!C3-(COUNTIF('Coronary Artery Disease'!E6:E205, 1)))</f>
        <v>#DIV/0!</v>
      </c>
      <c r="E9" s="178" t="e">
        <f>(COUNTIF('Coronary Artery Disease'!E6:E205, 3))/('Coronary Artery Disease'!C3-(COUNTIF('Coronary Artery Disease'!E6:E205, 1)))</f>
        <v>#DIV/0!</v>
      </c>
      <c r="F9" s="168" t="e">
        <f>(COUNTIF('Coronary Artery Disease'!E6:E205, 4))/('Coronary Artery Disease'!C3-(COUNTIF('Coronary Artery Disease'!E6:E205, 1)))</f>
        <v>#DIV/0!</v>
      </c>
      <c r="G9" s="169"/>
      <c r="H9" s="169"/>
      <c r="I9" s="168" t="e">
        <f>(COUNTIF('Coronary Artery Disease'!E6:E205, 5))/('Coronary Artery Disease'!C3-(COUNTIF('Coronary Artery Disease'!E6:E205, 1)))</f>
        <v>#DIV/0!</v>
      </c>
      <c r="J9" s="170" t="e">
        <f>(COUNTIF('Coronary Artery Disease'!E6:E205, 6))/('Coronary Artery Disease'!C3-(COUNTIF('Coronary Artery Disease'!E6:E205, 1)))</f>
        <v>#DIV/0!</v>
      </c>
    </row>
    <row r="10" spans="1:10" s="126" customFormat="1" ht="26.25" thickBot="1" x14ac:dyDescent="0.25">
      <c r="A10" s="285" t="s">
        <v>174</v>
      </c>
      <c r="B10" s="289" t="e">
        <f>'Ischemic Vascular Disease'!C4/'Ischemic Vascular Disease'!C3</f>
        <v>#DIV/0!</v>
      </c>
      <c r="C10" s="127" t="s">
        <v>266</v>
      </c>
      <c r="D10" s="177" t="e">
        <f>(COUNTIF('Ischemic Vascular Disease'!E6:E205, 2))/('Ischemic Vascular Disease'!C3-(COUNTIF('Ischemic Vascular Disease'!E6:E205, 1)))</f>
        <v>#DIV/0!</v>
      </c>
      <c r="E10" s="177" t="e">
        <f>(COUNTIF('Ischemic Vascular Disease'!E6:E205, 3))/('Ischemic Vascular Disease'!C3-(COUNTIF('Ischemic Vascular Disease'!E6:E205, 1)))</f>
        <v>#DIV/0!</v>
      </c>
      <c r="F10" s="171" t="e">
        <f>(COUNTIF('Ischemic Vascular Disease'!E6:E205, 4))/('Ischemic Vascular Disease'!C3-(COUNTIF('Ischemic Vascular Disease'!E6:E205, 1)))</f>
        <v>#DIV/0!</v>
      </c>
      <c r="G10" s="169"/>
      <c r="H10" s="169"/>
      <c r="I10" s="171" t="e">
        <f>(COUNTIF('Ischemic Vascular Disease'!E6:E205, 5))/('Ischemic Vascular Disease'!C3-(COUNTIF('Ischemic Vascular Disease'!E6:E205, 1)))</f>
        <v>#DIV/0!</v>
      </c>
      <c r="J10" s="172" t="e">
        <f>(COUNTIF('Ischemic Vascular Disease'!E6:E205, 6))/('Ischemic Vascular Disease'!C3-(COUNTIF('Ischemic Vascular Disease'!E6:E205, 1)))</f>
        <v>#DIV/0!</v>
      </c>
    </row>
    <row r="11" spans="1:10" s="126" customFormat="1" x14ac:dyDescent="0.2">
      <c r="A11" s="284" t="s">
        <v>166</v>
      </c>
      <c r="B11" s="287" t="e">
        <f>'Colorectal Cancer'!C4/'Colorectal Cancer'!C3</f>
        <v>#DIV/0!</v>
      </c>
      <c r="C11" s="268" t="s">
        <v>266</v>
      </c>
      <c r="D11" s="176" t="e">
        <f>(COUNTIF('Colorectal Cancer'!F6:F205, 2))/('Colorectal Cancer'!C3-(COUNTIF('Colorectal Cancer'!F6:F205, 1)))</f>
        <v>#DIV/0!</v>
      </c>
      <c r="E11" s="176" t="e">
        <f>(COUNTIF('Colorectal Cancer'!F6:F205, 3))/('Colorectal Cancer'!C3-(COUNTIF('Colorectal Cancer'!F6:F205, 1)))</f>
        <v>#DIV/0!</v>
      </c>
      <c r="F11" s="158" t="e">
        <f>(COUNTIF('Colorectal Cancer'!F6:F205, 4))/('Colorectal Cancer'!C3-(COUNTIF('Colorectal Cancer'!F6:F205, 1)))</f>
        <v>#DIV/0!</v>
      </c>
      <c r="G11" s="154"/>
      <c r="H11" s="154"/>
      <c r="I11" s="158" t="e">
        <f>(COUNTIF('Colorectal Cancer'!F6:F205, 5))/('Colorectal Cancer'!C3-(COUNTIF('Colorectal Cancer'!F6:F205, 1)))</f>
        <v>#DIV/0!</v>
      </c>
      <c r="J11" s="160" t="e">
        <f>(COUNTIF('Colorectal Cancer'!F6:F205, 6))/('Colorectal Cancer'!C3-(COUNTIF('Colorectal Cancer'!F6:F205, 1)))</f>
        <v>#DIV/0!</v>
      </c>
    </row>
    <row r="12" spans="1:10" s="126" customFormat="1" ht="13.5" thickBot="1" x14ac:dyDescent="0.25">
      <c r="A12" s="285" t="s">
        <v>236</v>
      </c>
      <c r="B12" s="289" t="e">
        <f>'HIV Linkage to Care'!C4/'HIV Linkage to Care'!C3</f>
        <v>#DIV/0!</v>
      </c>
      <c r="C12" s="127" t="s">
        <v>266</v>
      </c>
      <c r="D12" s="272" t="e">
        <f>(COUNTIF('HIV Linkage to Care'!G6:G205, 2))/('HIV Linkage to Care'!C3-(COUNTIF('HIV Linkage to Care'!G6:G205, 1)))</f>
        <v>#DIV/0!</v>
      </c>
      <c r="E12" s="177" t="e">
        <f>(COUNTIF('HIV Linkage to Care'!G6:G205, 3))/('HIV Linkage to Care'!C3-(COUNTIF('HIV Linkage to Care'!G6:G205, 1)))</f>
        <v>#DIV/0!</v>
      </c>
      <c r="F12" s="171" t="e">
        <f>(COUNTIF('HIV Linkage to Care'!G6:G205, 4))/('HIV Linkage to Care'!C3-(COUNTIF('HIV Linkage to Care'!G6:G205, 1)))</f>
        <v>#DIV/0!</v>
      </c>
      <c r="G12" s="206"/>
      <c r="H12" s="206"/>
      <c r="I12" s="171" t="e">
        <f>(COUNTIF('HIV Linkage to Care'!G6:G205, 5))/('HIV Linkage to Care'!C3-(COUNTIF('HIV Linkage to Care'!G6:G205, 1)))</f>
        <v>#DIV/0!</v>
      </c>
      <c r="J12" s="172" t="e">
        <f>(COUNTIF('HIV Linkage to Care'!G6:G205, 6))/('HIV Linkage to Care'!C3-(COUNTIF('HIV Linkage to Care'!G6:G205, 1)))</f>
        <v>#DIV/0!</v>
      </c>
    </row>
    <row r="13" spans="1:10" s="126" customFormat="1" ht="25.5" x14ac:dyDescent="0.2">
      <c r="A13" s="284" t="s">
        <v>250</v>
      </c>
      <c r="B13" s="287" t="e">
        <f>Depression!C4/Depression!C3</f>
        <v>#DIV/0!</v>
      </c>
      <c r="C13" s="268" t="s">
        <v>266</v>
      </c>
      <c r="D13" s="176" t="e">
        <f>(COUNTIF(Depression!G6:G205, 2))/(Depression!C3-(COUNTIF(Depression!G6:G205, 1)))</f>
        <v>#DIV/0!</v>
      </c>
      <c r="E13" s="176" t="e">
        <f>(COUNTIF(Depression!G6:G205, 3))/(Depression!C3-(COUNTIF(Depression!G6:G205, 1)))</f>
        <v>#DIV/0!</v>
      </c>
      <c r="F13" s="154"/>
      <c r="G13" s="158" t="e">
        <f>(COUNTIF(Depression!G6:G205, "4a"))/(Depression!C3-(COUNTIF(Depression!G6:G205, 1)))</f>
        <v>#DIV/0!</v>
      </c>
      <c r="H13" s="158" t="e">
        <f>(COUNTIF(Depression!G6:G205, "4b"))/(Depression!C3-(COUNTIF(Depression!G6:G205, 1)))</f>
        <v>#DIV/0!</v>
      </c>
      <c r="I13" s="158" t="e">
        <f>(COUNTIF(Depression!G6:G205, 5))/(Depression!C3-(COUNTIF(Depression!G6:G205, 1)))</f>
        <v>#DIV/0!</v>
      </c>
      <c r="J13" s="160" t="e">
        <f>(COUNTIF(Depression!G6:G205, 6))/(Depression!C3-(COUNTIF(Depression!G6:G205, 1)))</f>
        <v>#DIV/0!</v>
      </c>
    </row>
    <row r="14" spans="1:10" s="126" customFormat="1" ht="13.5" thickBot="1" x14ac:dyDescent="0.25">
      <c r="A14" s="279" t="s">
        <v>264</v>
      </c>
      <c r="B14" s="270" t="e">
        <f>'Dental Sealants'!C4/'Dental Sealants'!C3</f>
        <v>#DIV/0!</v>
      </c>
      <c r="C14" s="271" t="s">
        <v>266</v>
      </c>
      <c r="D14" s="416" t="e">
        <f>(COUNTIF('Dental Sealants'!F6:F205, 2))/('Dental Sealants'!C3-(COUNTIF('Dental Sealants'!E6:F205, 1)))</f>
        <v>#DIV/0!</v>
      </c>
      <c r="E14" s="416" t="e">
        <f>(COUNTIF('Dental Sealants'!F6:F205, 3))/('Dental Sealants'!C3-(COUNTIF('Dental Sealants'!E6:F205, 1)))</f>
        <v>#DIV/0!</v>
      </c>
      <c r="F14" s="171" t="e">
        <f>(COUNTIF('Dental Sealants'!F6:F205, 4))/('Dental Sealants'!C3-(COUNTIF('Dental Sealants'!E6:F205, 1)))</f>
        <v>#DIV/0!</v>
      </c>
      <c r="G14" s="154"/>
      <c r="H14" s="154"/>
      <c r="I14" s="171" t="e">
        <f>(COUNTIF('Dental Sealants'!F6:F205, 5))/('Dental Sealants'!C3-(COUNTIF('Dental Sealants'!E6:F205, 1)))</f>
        <v>#DIV/0!</v>
      </c>
      <c r="J14" s="172" t="e">
        <f>(COUNTIF('Dental Sealants'!F6:F205,6))/('Dental Sealants'!C3-(COUNTIF('Dental Sealants'!E6:F205,1)))</f>
        <v>#DIV/0!</v>
      </c>
    </row>
    <row r="15" spans="1:10" x14ac:dyDescent="0.2">
      <c r="A15" s="275" t="s">
        <v>280</v>
      </c>
      <c r="B15" s="268" t="e">
        <f>Hypertension!C4/Hypertension!C3</f>
        <v>#DIV/0!</v>
      </c>
      <c r="C15" s="268" t="e">
        <f>Diabetes!C6/Diabetes!C3</f>
        <v>#DIV/0!</v>
      </c>
      <c r="D15" s="417" t="e">
        <f>(COUNTIF(Hypertension!G8:G207, 2))/(Hypertension!C3-(COUNTIF(Hypertension!G8:G207, 1)))</f>
        <v>#DIV/0!</v>
      </c>
      <c r="E15" s="417" t="e">
        <f>(COUNTIF(Hypertension!G8:G207, 3))/(Hypertension!C3-(COUNTIF(Hypertension!G8:G207, 1)))</f>
        <v>#DIV/0!</v>
      </c>
      <c r="F15" s="417" t="e">
        <f>(COUNTIF(Hypertension!G8:G207, 4))/(Hypertension!C3-(COUNTIF(Hypertension!G8:G207, 1)))</f>
        <v>#DIV/0!</v>
      </c>
      <c r="G15" s="274"/>
      <c r="H15" s="274"/>
      <c r="I15" s="417" t="e">
        <f>(COUNTIF(Hypertension!G8:G207, 5))/(Hypertension!C3-(COUNTIF(Hypertension!G8:G207, 1)))</f>
        <v>#DIV/0!</v>
      </c>
      <c r="J15" s="417" t="e">
        <f>(COUNTIF(Hypertension!G8:G207, 6))/(Hypertension!C3-(COUNTIF(Hypertension!G8:G207, 1)))</f>
        <v>#DIV/0!</v>
      </c>
    </row>
    <row r="16" spans="1:10" ht="25.5" x14ac:dyDescent="0.2">
      <c r="A16" s="276" t="s">
        <v>189</v>
      </c>
      <c r="B16" s="277" t="e">
        <f>(Diabetes!C4+Diabetes!C5)/Diabetes!C3</f>
        <v>#DIV/0!</v>
      </c>
      <c r="C16" s="273" t="e">
        <f>C19</f>
        <v>#DIV/0!</v>
      </c>
      <c r="D16" s="418" t="e">
        <f>(COUNTIF(Diabetes!I8:I207,2))/(Diabetes!C3-(COUNTIF(Diabetes!I8:I207,1)))</f>
        <v>#DIV/0!</v>
      </c>
      <c r="E16" s="419" t="e">
        <f>(COUNTIF(Diabetes!I8:I207,3))/(Diabetes!C3-(COUNTIF(Diabetes!I8:I207,1)))</f>
        <v>#DIV/0!</v>
      </c>
      <c r="F16" s="419" t="e">
        <f>(COUNTIF(Diabetes!I8:I207,4))/(Diabetes!C3-(COUNTIF(Diabetes!I8:I207,1)))</f>
        <v>#DIV/0!</v>
      </c>
      <c r="G16" s="133"/>
      <c r="H16" s="133"/>
      <c r="I16" s="419" t="e">
        <f>(COUNTIF(Diabetes!I8:I207,5))/(Diabetes!C3-(COUNTIF(Diabetes!I8:I207,1)))</f>
        <v>#DIV/0!</v>
      </c>
      <c r="J16" s="426" t="e">
        <f>(COUNTIF(Diabetes!I8:I207,6))/(Diabetes!C3-(COUNTIF(Diabetes!I8:I207,1)))</f>
        <v>#DIV/0!</v>
      </c>
    </row>
    <row r="17" spans="1:10" x14ac:dyDescent="0.2">
      <c r="A17" s="276" t="s">
        <v>219</v>
      </c>
      <c r="B17" s="278" t="e">
        <f>Diabetes!C4/Diabetes!C3</f>
        <v>#DIV/0!</v>
      </c>
      <c r="C17" s="127" t="s">
        <v>267</v>
      </c>
      <c r="D17" s="420"/>
      <c r="E17" s="421"/>
      <c r="F17" s="421"/>
      <c r="G17" s="132"/>
      <c r="H17" s="132"/>
      <c r="I17" s="421"/>
      <c r="J17" s="427"/>
    </row>
    <row r="18" spans="1:10" x14ac:dyDescent="0.2">
      <c r="A18" s="276" t="s">
        <v>135</v>
      </c>
      <c r="B18" s="278" t="e">
        <f>Diabetes!C5/Diabetes!C3</f>
        <v>#DIV/0!</v>
      </c>
      <c r="C18" s="127" t="s">
        <v>267</v>
      </c>
      <c r="D18" s="422"/>
      <c r="E18" s="423"/>
      <c r="F18" s="423"/>
      <c r="G18" s="133"/>
      <c r="H18" s="133"/>
      <c r="I18" s="423"/>
      <c r="J18" s="428"/>
    </row>
    <row r="19" spans="1:10" ht="26.25" thickBot="1" x14ac:dyDescent="0.25">
      <c r="A19" s="269" t="s">
        <v>147</v>
      </c>
      <c r="B19" s="270" t="s">
        <v>267</v>
      </c>
      <c r="C19" s="270" t="e">
        <f>Diabetes!C6/Diabetes!C3</f>
        <v>#DIV/0!</v>
      </c>
      <c r="D19" s="424" t="e">
        <f>(COUNTIF(Diabetes!I8:I207,2))/(Diabetes!C3-(COUNTIF(Diabetes!I8:I207,1)))</f>
        <v>#DIV/0!</v>
      </c>
      <c r="E19" s="425" t="e">
        <f>(COUNTIF(Diabetes!I8:I207,3))/(Diabetes!C3-(COUNTIF(Diabetes!I8:I207,1)))</f>
        <v>#DIV/0!</v>
      </c>
      <c r="F19" s="425" t="e">
        <f>(COUNTIF(Diabetes!I8:I207,4))/(Diabetes!C3-(COUNTIF(Diabetes!I8:I207,1)))</f>
        <v>#DIV/0!</v>
      </c>
      <c r="G19" s="179"/>
      <c r="H19" s="134"/>
      <c r="I19" s="429" t="e">
        <f>(COUNTIF(Diabetes!I8:I207,5))/(Diabetes!C3-(COUNTIF(Diabetes!I8:I207,1)))</f>
        <v>#DIV/0!</v>
      </c>
      <c r="J19" s="430" t="e">
        <f>(COUNTIF(Diabetes!I8:I207,6))/(Diabetes!C3-(COUNTIF(Diabetes!I8:I207,1)))</f>
        <v>#DIV/0!</v>
      </c>
    </row>
  </sheetData>
  <sheetProtection sheet="1" objects="1" scenarios="1"/>
  <mergeCells count="1">
    <mergeCell ref="D1:J1"/>
  </mergeCells>
  <pageMargins left="0.7" right="0.7" top="0.75" bottom="0.75" header="0.3" footer="0.3"/>
  <ignoredErrors>
    <ignoredError sqref="G10:H10 G4:H4 B15 B3:B9 B11 B17"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D41"/>
  <sheetViews>
    <sheetView workbookViewId="0">
      <selection sqref="A1:C1"/>
    </sheetView>
  </sheetViews>
  <sheetFormatPr defaultRowHeight="12.75" x14ac:dyDescent="0.2"/>
  <cols>
    <col min="1" max="1" width="5.28515625" bestFit="1" customWidth="1"/>
    <col min="2" max="2" width="32.28515625" bestFit="1" customWidth="1"/>
    <col min="3" max="3" width="53.42578125" style="9" customWidth="1"/>
    <col min="4" max="4" width="17.7109375" customWidth="1"/>
  </cols>
  <sheetData>
    <row r="1" spans="1:3" ht="32.1" customHeight="1" thickBot="1" x14ac:dyDescent="0.3">
      <c r="A1" s="298" t="s">
        <v>56</v>
      </c>
      <c r="B1" s="299"/>
      <c r="C1" s="300"/>
    </row>
    <row r="2" spans="1:3" ht="13.5" thickBot="1" x14ac:dyDescent="0.25">
      <c r="A2" s="60" t="s">
        <v>22</v>
      </c>
      <c r="B2" s="61" t="s">
        <v>58</v>
      </c>
      <c r="C2" s="62" t="s">
        <v>24</v>
      </c>
    </row>
    <row r="3" spans="1:3" ht="38.25" x14ac:dyDescent="0.2">
      <c r="A3" s="63">
        <v>1</v>
      </c>
      <c r="B3" s="141" t="s">
        <v>198</v>
      </c>
      <c r="C3" s="142" t="s">
        <v>197</v>
      </c>
    </row>
    <row r="4" spans="1:3" ht="127.5" x14ac:dyDescent="0.2">
      <c r="A4" s="63">
        <v>2</v>
      </c>
      <c r="B4" s="141" t="s">
        <v>199</v>
      </c>
      <c r="C4" s="142" t="s">
        <v>229</v>
      </c>
    </row>
    <row r="5" spans="1:3" ht="25.5" x14ac:dyDescent="0.2">
      <c r="A5" s="64">
        <v>3</v>
      </c>
      <c r="B5" s="143" t="s">
        <v>25</v>
      </c>
      <c r="C5" s="144" t="s">
        <v>29</v>
      </c>
    </row>
    <row r="6" spans="1:3" ht="51" x14ac:dyDescent="0.2">
      <c r="A6" s="64">
        <v>4</v>
      </c>
      <c r="B6" s="143" t="s">
        <v>26</v>
      </c>
      <c r="C6" s="144" t="s">
        <v>30</v>
      </c>
    </row>
    <row r="7" spans="1:3" ht="48.75" customHeight="1" x14ac:dyDescent="0.2">
      <c r="A7" s="301" t="s">
        <v>200</v>
      </c>
      <c r="B7" s="164" t="s">
        <v>240</v>
      </c>
      <c r="C7" s="144" t="s">
        <v>156</v>
      </c>
    </row>
    <row r="8" spans="1:3" ht="48.75" customHeight="1" x14ac:dyDescent="0.2">
      <c r="A8" s="302"/>
      <c r="B8" s="164" t="s">
        <v>241</v>
      </c>
      <c r="C8" s="148" t="s">
        <v>213</v>
      </c>
    </row>
    <row r="9" spans="1:3" ht="48.75" customHeight="1" x14ac:dyDescent="0.2">
      <c r="A9" s="303"/>
      <c r="B9" s="207" t="s">
        <v>243</v>
      </c>
      <c r="C9" s="148" t="s">
        <v>242</v>
      </c>
    </row>
    <row r="10" spans="1:3" ht="63.75" x14ac:dyDescent="0.2">
      <c r="A10" s="301" t="s">
        <v>201</v>
      </c>
      <c r="B10" s="164" t="s">
        <v>244</v>
      </c>
      <c r="C10" s="144" t="s">
        <v>156</v>
      </c>
    </row>
    <row r="11" spans="1:3" ht="38.25" x14ac:dyDescent="0.2">
      <c r="A11" s="302"/>
      <c r="B11" s="164" t="s">
        <v>245</v>
      </c>
      <c r="C11" s="148" t="s">
        <v>213</v>
      </c>
    </row>
    <row r="12" spans="1:3" ht="40.5" customHeight="1" x14ac:dyDescent="0.2">
      <c r="A12" s="303"/>
      <c r="B12" s="164" t="s">
        <v>246</v>
      </c>
      <c r="C12" s="148" t="s">
        <v>242</v>
      </c>
    </row>
    <row r="13" spans="1:3" ht="25.5" x14ac:dyDescent="0.2">
      <c r="A13" s="64">
        <v>5</v>
      </c>
      <c r="B13" s="143" t="s">
        <v>27</v>
      </c>
      <c r="C13" s="144" t="s">
        <v>31</v>
      </c>
    </row>
    <row r="14" spans="1:3" ht="25.5" x14ac:dyDescent="0.2">
      <c r="A14" s="64">
        <v>6</v>
      </c>
      <c r="B14" s="143" t="s">
        <v>28</v>
      </c>
      <c r="C14" s="144" t="s">
        <v>32</v>
      </c>
    </row>
    <row r="15" spans="1:3" ht="26.25" thickBot="1" x14ac:dyDescent="0.25">
      <c r="A15" s="65">
        <v>7</v>
      </c>
      <c r="B15" s="145" t="s">
        <v>2</v>
      </c>
      <c r="C15" s="146" t="s">
        <v>33</v>
      </c>
    </row>
    <row r="16" spans="1:3" ht="16.5" customHeight="1" thickBot="1" x14ac:dyDescent="0.25">
      <c r="A16" s="56"/>
      <c r="B16" s="56"/>
      <c r="C16" s="57"/>
    </row>
    <row r="17" spans="1:4" ht="32.1" customHeight="1" thickBot="1" x14ac:dyDescent="0.3">
      <c r="A17" s="298" t="s">
        <v>57</v>
      </c>
      <c r="B17" s="299"/>
      <c r="C17" s="300"/>
    </row>
    <row r="18" spans="1:4" ht="13.5" thickBot="1" x14ac:dyDescent="0.25">
      <c r="A18" s="60" t="s">
        <v>22</v>
      </c>
      <c r="B18" s="61" t="s">
        <v>59</v>
      </c>
      <c r="C18" s="62" t="s">
        <v>24</v>
      </c>
    </row>
    <row r="19" spans="1:4" x14ac:dyDescent="0.2">
      <c r="A19" s="66" t="s">
        <v>220</v>
      </c>
      <c r="B19" s="200" t="s">
        <v>221</v>
      </c>
      <c r="C19" s="142" t="s">
        <v>222</v>
      </c>
    </row>
    <row r="20" spans="1:4" ht="33.75" x14ac:dyDescent="0.2">
      <c r="A20" s="67" t="s">
        <v>37</v>
      </c>
      <c r="B20" s="147" t="s">
        <v>38</v>
      </c>
      <c r="C20" s="148" t="s">
        <v>60</v>
      </c>
      <c r="D20" s="290" t="s">
        <v>284</v>
      </c>
    </row>
    <row r="21" spans="1:4" ht="26.25" thickBot="1" x14ac:dyDescent="0.25">
      <c r="A21" s="68" t="s">
        <v>53</v>
      </c>
      <c r="B21" s="149" t="s">
        <v>39</v>
      </c>
      <c r="C21" s="150" t="s">
        <v>61</v>
      </c>
    </row>
    <row r="22" spans="1:4" ht="13.5" thickBot="1" x14ac:dyDescent="0.25"/>
    <row r="23" spans="1:4" ht="18.75" thickBot="1" x14ac:dyDescent="0.3">
      <c r="A23" s="298" t="s">
        <v>123</v>
      </c>
      <c r="B23" s="299"/>
      <c r="C23" s="300"/>
    </row>
    <row r="24" spans="1:4" ht="13.5" thickBot="1" x14ac:dyDescent="0.25">
      <c r="A24" s="60" t="s">
        <v>22</v>
      </c>
      <c r="B24" s="61" t="s">
        <v>125</v>
      </c>
      <c r="C24" s="105" t="s">
        <v>128</v>
      </c>
    </row>
    <row r="25" spans="1:4" x14ac:dyDescent="0.2">
      <c r="A25" s="106" t="s">
        <v>81</v>
      </c>
      <c r="B25" s="107" t="s">
        <v>82</v>
      </c>
      <c r="C25" s="108" t="s">
        <v>80</v>
      </c>
    </row>
    <row r="26" spans="1:4" x14ac:dyDescent="0.2">
      <c r="A26" s="67" t="s">
        <v>83</v>
      </c>
      <c r="B26" s="10" t="s">
        <v>84</v>
      </c>
      <c r="C26" s="58" t="s">
        <v>80</v>
      </c>
    </row>
    <row r="27" spans="1:4" x14ac:dyDescent="0.2">
      <c r="A27" s="67" t="s">
        <v>85</v>
      </c>
      <c r="B27" s="10" t="s">
        <v>124</v>
      </c>
      <c r="C27" s="58" t="s">
        <v>80</v>
      </c>
    </row>
    <row r="28" spans="1:4" x14ac:dyDescent="0.2">
      <c r="A28" s="67" t="s">
        <v>87</v>
      </c>
      <c r="B28" s="10" t="s">
        <v>88</v>
      </c>
      <c r="C28" s="58" t="s">
        <v>80</v>
      </c>
    </row>
    <row r="29" spans="1:4" x14ac:dyDescent="0.2">
      <c r="A29" s="67" t="s">
        <v>89</v>
      </c>
      <c r="B29" s="10" t="s">
        <v>90</v>
      </c>
      <c r="C29" s="58" t="s">
        <v>80</v>
      </c>
    </row>
    <row r="30" spans="1:4" x14ac:dyDescent="0.2">
      <c r="A30" s="67" t="s">
        <v>91</v>
      </c>
      <c r="B30" s="10" t="s">
        <v>92</v>
      </c>
      <c r="C30" s="58" t="s">
        <v>80</v>
      </c>
    </row>
    <row r="31" spans="1:4" x14ac:dyDescent="0.2">
      <c r="A31" s="67" t="s">
        <v>93</v>
      </c>
      <c r="B31" s="10" t="s">
        <v>94</v>
      </c>
      <c r="C31" s="58" t="s">
        <v>80</v>
      </c>
    </row>
    <row r="32" spans="1:4" x14ac:dyDescent="0.2">
      <c r="A32" s="67" t="s">
        <v>95</v>
      </c>
      <c r="B32" s="10" t="s">
        <v>125</v>
      </c>
      <c r="C32" s="58" t="s">
        <v>80</v>
      </c>
    </row>
    <row r="33" spans="1:3" x14ac:dyDescent="0.2">
      <c r="A33" s="67" t="s">
        <v>99</v>
      </c>
      <c r="B33" s="10" t="s">
        <v>82</v>
      </c>
      <c r="C33" s="58" t="s">
        <v>126</v>
      </c>
    </row>
    <row r="34" spans="1:3" x14ac:dyDescent="0.2">
      <c r="A34" s="67" t="s">
        <v>100</v>
      </c>
      <c r="B34" s="10" t="s">
        <v>84</v>
      </c>
      <c r="C34" s="58" t="s">
        <v>126</v>
      </c>
    </row>
    <row r="35" spans="1:3" x14ac:dyDescent="0.2">
      <c r="A35" s="67" t="s">
        <v>101</v>
      </c>
      <c r="B35" s="10" t="s">
        <v>124</v>
      </c>
      <c r="C35" s="58" t="s">
        <v>126</v>
      </c>
    </row>
    <row r="36" spans="1:3" x14ac:dyDescent="0.2">
      <c r="A36" s="67" t="s">
        <v>102</v>
      </c>
      <c r="B36" s="10" t="s">
        <v>88</v>
      </c>
      <c r="C36" s="58" t="s">
        <v>126</v>
      </c>
    </row>
    <row r="37" spans="1:3" x14ac:dyDescent="0.2">
      <c r="A37" s="67" t="s">
        <v>103</v>
      </c>
      <c r="B37" s="10" t="s">
        <v>90</v>
      </c>
      <c r="C37" s="58" t="s">
        <v>126</v>
      </c>
    </row>
    <row r="38" spans="1:3" x14ac:dyDescent="0.2">
      <c r="A38" s="67" t="s">
        <v>104</v>
      </c>
      <c r="B38" s="10" t="s">
        <v>92</v>
      </c>
      <c r="C38" s="58" t="s">
        <v>126</v>
      </c>
    </row>
    <row r="39" spans="1:3" x14ac:dyDescent="0.2">
      <c r="A39" s="67" t="s">
        <v>105</v>
      </c>
      <c r="B39" s="10" t="s">
        <v>94</v>
      </c>
      <c r="C39" s="58" t="s">
        <v>126</v>
      </c>
    </row>
    <row r="40" spans="1:3" x14ac:dyDescent="0.2">
      <c r="A40" s="67" t="s">
        <v>106</v>
      </c>
      <c r="B40" s="10" t="s">
        <v>125</v>
      </c>
      <c r="C40" s="58" t="s">
        <v>126</v>
      </c>
    </row>
    <row r="41" spans="1:3" ht="13.5" thickBot="1" x14ac:dyDescent="0.25">
      <c r="A41" s="68" t="s">
        <v>109</v>
      </c>
      <c r="B41" s="59" t="s">
        <v>127</v>
      </c>
      <c r="C41" s="69" t="s">
        <v>127</v>
      </c>
    </row>
  </sheetData>
  <sheetProtection sheet="1" objects="1" scenarios="1"/>
  <mergeCells count="5">
    <mergeCell ref="A23:C23"/>
    <mergeCell ref="A1:C1"/>
    <mergeCell ref="A17:C17"/>
    <mergeCell ref="A7:A9"/>
    <mergeCell ref="A10:A12"/>
  </mergeCells>
  <phoneticPr fontId="6"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R205"/>
  <sheetViews>
    <sheetView zoomScaleNormal="150" workbookViewId="0">
      <selection activeCell="A76" sqref="A76:A205"/>
    </sheetView>
  </sheetViews>
  <sheetFormatPr defaultRowHeight="12.75" x14ac:dyDescent="0.2"/>
  <cols>
    <col min="1" max="1" width="4.7109375" customWidth="1"/>
    <col min="2" max="2" width="17.85546875" style="234" customWidth="1"/>
    <col min="3" max="3" width="12.7109375" customWidth="1"/>
    <col min="4" max="11" width="5.7109375" customWidth="1"/>
    <col min="12" max="12" width="50.140625" style="9" customWidth="1"/>
  </cols>
  <sheetData>
    <row r="1" spans="1:18" ht="25.5" customHeight="1" thickBot="1" x14ac:dyDescent="0.25">
      <c r="A1" s="305" t="s">
        <v>269</v>
      </c>
      <c r="B1" s="306"/>
      <c r="C1" s="306"/>
      <c r="D1" s="307"/>
      <c r="E1" s="307"/>
      <c r="F1" s="307"/>
      <c r="G1" s="307"/>
      <c r="H1" s="307"/>
      <c r="I1" s="307"/>
      <c r="J1" s="307"/>
      <c r="K1" s="307"/>
      <c r="L1" s="308"/>
      <c r="M1" s="119"/>
      <c r="N1" s="119"/>
      <c r="O1" s="120"/>
      <c r="P1" s="120"/>
      <c r="Q1" s="120"/>
      <c r="R1" s="120"/>
    </row>
    <row r="2" spans="1:18" ht="24.95" customHeight="1" thickBot="1" x14ac:dyDescent="0.25">
      <c r="A2" s="309" t="s">
        <v>5</v>
      </c>
      <c r="B2" s="309"/>
      <c r="C2" s="54"/>
      <c r="D2" s="22"/>
      <c r="E2" s="23"/>
      <c r="F2" s="23"/>
      <c r="G2" s="23"/>
      <c r="H2" s="23"/>
      <c r="I2" s="23"/>
      <c r="J2" s="23"/>
      <c r="K2" s="23"/>
      <c r="L2" s="237" t="s">
        <v>50</v>
      </c>
      <c r="M2" s="120"/>
      <c r="N2" s="120"/>
      <c r="O2" s="120"/>
      <c r="P2" s="120"/>
      <c r="Q2" s="120"/>
      <c r="R2" s="120"/>
    </row>
    <row r="3" spans="1:18" ht="24.95" customHeight="1" thickBot="1" x14ac:dyDescent="0.25">
      <c r="A3" s="309" t="s">
        <v>7</v>
      </c>
      <c r="B3" s="309"/>
      <c r="C3" s="47">
        <f>COUNTA(B6:B205)</f>
        <v>0</v>
      </c>
      <c r="D3" s="24"/>
      <c r="E3" s="25"/>
      <c r="F3" s="25"/>
      <c r="G3" s="25"/>
      <c r="H3" s="25"/>
      <c r="I3" s="25"/>
      <c r="J3" s="25"/>
      <c r="K3" s="25"/>
      <c r="L3" s="238"/>
      <c r="M3" s="120"/>
      <c r="N3" s="120"/>
      <c r="O3" s="120"/>
      <c r="P3" s="120"/>
      <c r="Q3" s="120"/>
      <c r="R3" s="120"/>
    </row>
    <row r="4" spans="1:18" ht="24.95" customHeight="1" thickBot="1" x14ac:dyDescent="0.25">
      <c r="A4" s="304" t="s">
        <v>6</v>
      </c>
      <c r="B4" s="304"/>
      <c r="C4" s="47">
        <f>COUNTIF(K6:K205, 1)</f>
        <v>0</v>
      </c>
      <c r="D4" s="26"/>
      <c r="E4" s="27"/>
      <c r="F4" s="27"/>
      <c r="G4" s="27"/>
      <c r="H4" s="27"/>
      <c r="I4" s="27"/>
      <c r="J4" s="27"/>
      <c r="K4" s="27"/>
      <c r="L4" s="239"/>
      <c r="M4" s="120"/>
      <c r="N4" s="120"/>
      <c r="O4" s="120"/>
      <c r="P4" s="120"/>
      <c r="Q4" s="120"/>
      <c r="R4" s="120"/>
    </row>
    <row r="5" spans="1:18" ht="60" customHeight="1" thickBot="1" x14ac:dyDescent="0.25">
      <c r="A5" s="12" t="s">
        <v>4</v>
      </c>
      <c r="B5" s="228" t="s">
        <v>0</v>
      </c>
      <c r="C5" s="13" t="s">
        <v>1</v>
      </c>
      <c r="D5" s="14" t="s">
        <v>13</v>
      </c>
      <c r="E5" s="14" t="s">
        <v>14</v>
      </c>
      <c r="F5" s="14" t="s">
        <v>15</v>
      </c>
      <c r="G5" s="14" t="s">
        <v>206</v>
      </c>
      <c r="H5" s="14" t="s">
        <v>16</v>
      </c>
      <c r="I5" s="14" t="s">
        <v>17</v>
      </c>
      <c r="J5" s="14" t="s">
        <v>18</v>
      </c>
      <c r="K5" s="14" t="s">
        <v>20</v>
      </c>
      <c r="L5" s="15" t="s">
        <v>3</v>
      </c>
      <c r="M5" s="121"/>
      <c r="N5" s="121"/>
      <c r="O5" s="120"/>
      <c r="P5" s="120"/>
      <c r="Q5" s="120"/>
      <c r="R5" s="120"/>
    </row>
    <row r="6" spans="1:18" ht="24.95" customHeight="1" x14ac:dyDescent="0.2">
      <c r="A6" s="16">
        <v>1</v>
      </c>
      <c r="B6" s="230"/>
      <c r="C6" s="152"/>
      <c r="D6" s="50"/>
      <c r="E6" s="50"/>
      <c r="F6" s="50"/>
      <c r="G6" s="50"/>
      <c r="H6" s="50"/>
      <c r="I6" s="50"/>
      <c r="J6" s="50"/>
      <c r="K6" s="50"/>
      <c r="L6" s="240"/>
      <c r="M6" s="120"/>
      <c r="N6" s="120"/>
      <c r="O6" s="120"/>
      <c r="P6" s="120"/>
      <c r="Q6" s="120"/>
      <c r="R6" s="120"/>
    </row>
    <row r="7" spans="1:18" ht="24.95" customHeight="1" x14ac:dyDescent="0.2">
      <c r="A7" s="17">
        <f>1+A6</f>
        <v>2</v>
      </c>
      <c r="B7" s="230"/>
      <c r="C7" s="152"/>
      <c r="D7" s="50"/>
      <c r="E7" s="50"/>
      <c r="F7" s="50"/>
      <c r="G7" s="50"/>
      <c r="H7" s="50"/>
      <c r="I7" s="50"/>
      <c r="J7" s="50"/>
      <c r="K7" s="50"/>
      <c r="L7" s="241"/>
      <c r="M7" s="120"/>
      <c r="N7" s="120"/>
      <c r="O7" s="120"/>
      <c r="P7" s="120"/>
      <c r="Q7" s="120"/>
      <c r="R7" s="120"/>
    </row>
    <row r="8" spans="1:18" ht="24.95" customHeight="1" x14ac:dyDescent="0.2">
      <c r="A8" s="17">
        <f t="shared" ref="A8:A71" si="0">1+A7</f>
        <v>3</v>
      </c>
      <c r="B8" s="230"/>
      <c r="C8" s="152"/>
      <c r="D8" s="50"/>
      <c r="E8" s="50"/>
      <c r="F8" s="50"/>
      <c r="G8" s="50"/>
      <c r="H8" s="50"/>
      <c r="I8" s="50"/>
      <c r="J8" s="50"/>
      <c r="K8" s="50"/>
      <c r="L8" s="241"/>
      <c r="M8" s="120"/>
      <c r="N8" s="120"/>
      <c r="O8" s="120"/>
      <c r="P8" s="120"/>
      <c r="Q8" s="120"/>
      <c r="R8" s="120"/>
    </row>
    <row r="9" spans="1:18" ht="24.95" customHeight="1" x14ac:dyDescent="0.2">
      <c r="A9" s="17">
        <f t="shared" si="0"/>
        <v>4</v>
      </c>
      <c r="B9" s="230"/>
      <c r="C9" s="152"/>
      <c r="D9" s="50"/>
      <c r="E9" s="50"/>
      <c r="F9" s="50"/>
      <c r="G9" s="50"/>
      <c r="H9" s="50"/>
      <c r="I9" s="50"/>
      <c r="J9" s="50"/>
      <c r="K9" s="50"/>
      <c r="L9" s="241"/>
      <c r="M9" s="120"/>
      <c r="N9" s="120"/>
      <c r="O9" s="120"/>
      <c r="P9" s="120"/>
      <c r="Q9" s="120"/>
      <c r="R9" s="120"/>
    </row>
    <row r="10" spans="1:18" ht="24.95" customHeight="1" x14ac:dyDescent="0.2">
      <c r="A10" s="17">
        <f t="shared" si="0"/>
        <v>5</v>
      </c>
      <c r="B10" s="230"/>
      <c r="C10" s="152"/>
      <c r="D10" s="50"/>
      <c r="E10" s="50"/>
      <c r="F10" s="50"/>
      <c r="G10" s="50"/>
      <c r="H10" s="50"/>
      <c r="I10" s="50"/>
      <c r="J10" s="50"/>
      <c r="K10" s="50"/>
      <c r="L10" s="241"/>
      <c r="M10" s="120"/>
      <c r="N10" s="120"/>
      <c r="O10" s="120"/>
      <c r="P10" s="120"/>
      <c r="Q10" s="120"/>
      <c r="R10" s="120"/>
    </row>
    <row r="11" spans="1:18" ht="24.95" customHeight="1" x14ac:dyDescent="0.2">
      <c r="A11" s="17">
        <f t="shared" si="0"/>
        <v>6</v>
      </c>
      <c r="B11" s="230"/>
      <c r="C11" s="152"/>
      <c r="D11" s="50"/>
      <c r="E11" s="50"/>
      <c r="F11" s="50"/>
      <c r="G11" s="50"/>
      <c r="H11" s="50"/>
      <c r="I11" s="50"/>
      <c r="J11" s="50"/>
      <c r="K11" s="50"/>
      <c r="L11" s="241"/>
      <c r="M11" s="120"/>
      <c r="N11" s="120"/>
      <c r="O11" s="120"/>
      <c r="P11" s="120"/>
      <c r="Q11" s="120"/>
      <c r="R11" s="120"/>
    </row>
    <row r="12" spans="1:18" ht="24.95" customHeight="1" x14ac:dyDescent="0.2">
      <c r="A12" s="17">
        <f t="shared" si="0"/>
        <v>7</v>
      </c>
      <c r="B12" s="230"/>
      <c r="C12" s="152"/>
      <c r="D12" s="50"/>
      <c r="E12" s="50"/>
      <c r="F12" s="50"/>
      <c r="G12" s="50"/>
      <c r="H12" s="50"/>
      <c r="I12" s="50"/>
      <c r="J12" s="50"/>
      <c r="K12" s="50"/>
      <c r="L12" s="241"/>
      <c r="M12" s="120"/>
      <c r="N12" s="120"/>
      <c r="O12" s="120"/>
      <c r="P12" s="120"/>
      <c r="Q12" s="120"/>
      <c r="R12" s="120"/>
    </row>
    <row r="13" spans="1:18" ht="24.95" customHeight="1" x14ac:dyDescent="0.2">
      <c r="A13" s="17">
        <f t="shared" si="0"/>
        <v>8</v>
      </c>
      <c r="B13" s="230"/>
      <c r="C13" s="152"/>
      <c r="D13" s="50"/>
      <c r="E13" s="50"/>
      <c r="F13" s="50"/>
      <c r="G13" s="50"/>
      <c r="H13" s="50"/>
      <c r="I13" s="50"/>
      <c r="J13" s="50"/>
      <c r="K13" s="50"/>
      <c r="L13" s="241"/>
      <c r="M13" s="120"/>
      <c r="N13" s="120"/>
      <c r="O13" s="120"/>
      <c r="P13" s="120"/>
      <c r="Q13" s="120"/>
      <c r="R13" s="120"/>
    </row>
    <row r="14" spans="1:18" ht="24.95" customHeight="1" x14ac:dyDescent="0.2">
      <c r="A14" s="17">
        <f t="shared" si="0"/>
        <v>9</v>
      </c>
      <c r="B14" s="230"/>
      <c r="C14" s="152"/>
      <c r="D14" s="50"/>
      <c r="E14" s="50"/>
      <c r="F14" s="50"/>
      <c r="G14" s="50"/>
      <c r="H14" s="50"/>
      <c r="I14" s="50"/>
      <c r="J14" s="50"/>
      <c r="K14" s="50"/>
      <c r="L14" s="241"/>
      <c r="M14" s="120"/>
      <c r="N14" s="120"/>
      <c r="O14" s="120"/>
      <c r="P14" s="120"/>
      <c r="Q14" s="120"/>
      <c r="R14" s="120"/>
    </row>
    <row r="15" spans="1:18" ht="24.95" customHeight="1" x14ac:dyDescent="0.2">
      <c r="A15" s="17">
        <f t="shared" si="0"/>
        <v>10</v>
      </c>
      <c r="B15" s="230"/>
      <c r="C15" s="152"/>
      <c r="D15" s="50"/>
      <c r="E15" s="50"/>
      <c r="F15" s="50"/>
      <c r="G15" s="50"/>
      <c r="H15" s="50"/>
      <c r="I15" s="50"/>
      <c r="J15" s="50"/>
      <c r="K15" s="50"/>
      <c r="L15" s="241"/>
      <c r="M15" s="120"/>
      <c r="N15" s="120"/>
      <c r="O15" s="120"/>
      <c r="P15" s="120"/>
      <c r="Q15" s="120"/>
      <c r="R15" s="120"/>
    </row>
    <row r="16" spans="1:18" ht="24.95" customHeight="1" x14ac:dyDescent="0.2">
      <c r="A16" s="17">
        <f t="shared" si="0"/>
        <v>11</v>
      </c>
      <c r="B16" s="230"/>
      <c r="C16" s="152"/>
      <c r="D16" s="50"/>
      <c r="E16" s="50"/>
      <c r="F16" s="50"/>
      <c r="G16" s="50"/>
      <c r="H16" s="50"/>
      <c r="I16" s="50"/>
      <c r="J16" s="50"/>
      <c r="K16" s="50"/>
      <c r="L16" s="241"/>
      <c r="M16" s="120"/>
      <c r="N16" s="120"/>
      <c r="O16" s="120"/>
      <c r="P16" s="120"/>
      <c r="Q16" s="120"/>
      <c r="R16" s="120"/>
    </row>
    <row r="17" spans="1:18" ht="24.95" customHeight="1" x14ac:dyDescent="0.2">
      <c r="A17" s="17">
        <f t="shared" si="0"/>
        <v>12</v>
      </c>
      <c r="B17" s="230"/>
      <c r="C17" s="152"/>
      <c r="D17" s="50"/>
      <c r="E17" s="50"/>
      <c r="F17" s="50"/>
      <c r="G17" s="50"/>
      <c r="H17" s="50"/>
      <c r="I17" s="50"/>
      <c r="J17" s="50"/>
      <c r="K17" s="50"/>
      <c r="L17" s="241"/>
      <c r="M17" s="120"/>
      <c r="N17" s="120"/>
      <c r="O17" s="120"/>
      <c r="P17" s="120"/>
      <c r="Q17" s="120"/>
      <c r="R17" s="120"/>
    </row>
    <row r="18" spans="1:18" ht="24.95" customHeight="1" x14ac:dyDescent="0.2">
      <c r="A18" s="17">
        <f t="shared" si="0"/>
        <v>13</v>
      </c>
      <c r="B18" s="230"/>
      <c r="C18" s="152"/>
      <c r="D18" s="50"/>
      <c r="E18" s="50"/>
      <c r="F18" s="50"/>
      <c r="G18" s="50"/>
      <c r="H18" s="50"/>
      <c r="I18" s="50"/>
      <c r="J18" s="50"/>
      <c r="K18" s="50"/>
      <c r="L18" s="241"/>
      <c r="M18" s="120"/>
      <c r="N18" s="120"/>
      <c r="O18" s="120"/>
      <c r="P18" s="120"/>
      <c r="Q18" s="120"/>
      <c r="R18" s="120"/>
    </row>
    <row r="19" spans="1:18" ht="24.95" customHeight="1" x14ac:dyDescent="0.2">
      <c r="A19" s="17">
        <f t="shared" si="0"/>
        <v>14</v>
      </c>
      <c r="B19" s="230"/>
      <c r="C19" s="152"/>
      <c r="D19" s="50"/>
      <c r="E19" s="50"/>
      <c r="F19" s="50"/>
      <c r="G19" s="50"/>
      <c r="H19" s="50"/>
      <c r="I19" s="50"/>
      <c r="J19" s="50"/>
      <c r="K19" s="50"/>
      <c r="L19" s="241"/>
      <c r="M19" s="120"/>
      <c r="N19" s="120"/>
      <c r="O19" s="120"/>
      <c r="P19" s="120"/>
      <c r="Q19" s="120"/>
      <c r="R19" s="120"/>
    </row>
    <row r="20" spans="1:18" ht="24.95" customHeight="1" x14ac:dyDescent="0.2">
      <c r="A20" s="17">
        <f t="shared" si="0"/>
        <v>15</v>
      </c>
      <c r="B20" s="230"/>
      <c r="C20" s="152"/>
      <c r="D20" s="50"/>
      <c r="E20" s="50"/>
      <c r="F20" s="50"/>
      <c r="G20" s="50"/>
      <c r="H20" s="50"/>
      <c r="I20" s="50"/>
      <c r="J20" s="50"/>
      <c r="K20" s="50"/>
      <c r="L20" s="241"/>
      <c r="M20" s="120"/>
      <c r="N20" s="120"/>
      <c r="O20" s="120"/>
      <c r="P20" s="120"/>
      <c r="Q20" s="120"/>
      <c r="R20" s="120"/>
    </row>
    <row r="21" spans="1:18" ht="24.95" customHeight="1" x14ac:dyDescent="0.2">
      <c r="A21" s="17">
        <f t="shared" si="0"/>
        <v>16</v>
      </c>
      <c r="B21" s="230"/>
      <c r="C21" s="152"/>
      <c r="D21" s="50"/>
      <c r="E21" s="50"/>
      <c r="F21" s="50"/>
      <c r="G21" s="50"/>
      <c r="H21" s="50"/>
      <c r="I21" s="50"/>
      <c r="J21" s="50"/>
      <c r="K21" s="50"/>
      <c r="L21" s="241"/>
      <c r="M21" s="120"/>
      <c r="N21" s="120"/>
      <c r="O21" s="120"/>
      <c r="P21" s="120"/>
      <c r="Q21" s="120"/>
      <c r="R21" s="120"/>
    </row>
    <row r="22" spans="1:18" ht="24.95" customHeight="1" x14ac:dyDescent="0.2">
      <c r="A22" s="17">
        <f t="shared" si="0"/>
        <v>17</v>
      </c>
      <c r="B22" s="230"/>
      <c r="C22" s="152"/>
      <c r="D22" s="50"/>
      <c r="E22" s="50"/>
      <c r="F22" s="50"/>
      <c r="G22" s="50"/>
      <c r="H22" s="50"/>
      <c r="I22" s="50"/>
      <c r="J22" s="50"/>
      <c r="K22" s="50"/>
      <c r="L22" s="241"/>
      <c r="M22" s="120"/>
      <c r="N22" s="120"/>
      <c r="O22" s="120"/>
      <c r="P22" s="120"/>
      <c r="Q22" s="120"/>
      <c r="R22" s="120"/>
    </row>
    <row r="23" spans="1:18" ht="24.95" customHeight="1" x14ac:dyDescent="0.2">
      <c r="A23" s="17">
        <f t="shared" si="0"/>
        <v>18</v>
      </c>
      <c r="B23" s="230"/>
      <c r="C23" s="152"/>
      <c r="D23" s="50"/>
      <c r="E23" s="50"/>
      <c r="F23" s="50"/>
      <c r="G23" s="50"/>
      <c r="H23" s="50"/>
      <c r="I23" s="50"/>
      <c r="J23" s="50"/>
      <c r="K23" s="50"/>
      <c r="L23" s="241"/>
      <c r="M23" s="120"/>
      <c r="N23" s="120"/>
      <c r="O23" s="120"/>
      <c r="P23" s="120"/>
      <c r="Q23" s="120"/>
      <c r="R23" s="120"/>
    </row>
    <row r="24" spans="1:18" ht="24.95" customHeight="1" x14ac:dyDescent="0.2">
      <c r="A24" s="17">
        <f t="shared" si="0"/>
        <v>19</v>
      </c>
      <c r="B24" s="230"/>
      <c r="C24" s="152"/>
      <c r="D24" s="50"/>
      <c r="E24" s="50"/>
      <c r="F24" s="50"/>
      <c r="G24" s="50"/>
      <c r="H24" s="50"/>
      <c r="I24" s="50"/>
      <c r="J24" s="50"/>
      <c r="K24" s="50"/>
      <c r="L24" s="241"/>
      <c r="M24" s="120"/>
      <c r="N24" s="120"/>
      <c r="O24" s="120"/>
      <c r="P24" s="120"/>
      <c r="Q24" s="120"/>
      <c r="R24" s="120"/>
    </row>
    <row r="25" spans="1:18" ht="24.95" customHeight="1" x14ac:dyDescent="0.2">
      <c r="A25" s="17">
        <f t="shared" si="0"/>
        <v>20</v>
      </c>
      <c r="B25" s="230"/>
      <c r="C25" s="152"/>
      <c r="D25" s="50"/>
      <c r="E25" s="50"/>
      <c r="F25" s="50"/>
      <c r="G25" s="50"/>
      <c r="H25" s="50"/>
      <c r="I25" s="50"/>
      <c r="J25" s="50"/>
      <c r="K25" s="50"/>
      <c r="L25" s="241"/>
      <c r="M25" s="120"/>
      <c r="N25" s="120"/>
      <c r="O25" s="120"/>
      <c r="P25" s="120"/>
      <c r="Q25" s="120"/>
      <c r="R25" s="120"/>
    </row>
    <row r="26" spans="1:18" ht="24.95" customHeight="1" x14ac:dyDescent="0.2">
      <c r="A26" s="17">
        <f t="shared" si="0"/>
        <v>21</v>
      </c>
      <c r="B26" s="230"/>
      <c r="C26" s="152"/>
      <c r="D26" s="50"/>
      <c r="E26" s="50"/>
      <c r="F26" s="50"/>
      <c r="G26" s="50"/>
      <c r="H26" s="50"/>
      <c r="I26" s="50"/>
      <c r="J26" s="50"/>
      <c r="K26" s="50"/>
      <c r="L26" s="241"/>
      <c r="M26" s="120"/>
      <c r="N26" s="120"/>
      <c r="O26" s="120"/>
      <c r="P26" s="120"/>
      <c r="Q26" s="120"/>
      <c r="R26" s="120"/>
    </row>
    <row r="27" spans="1:18" ht="24.95" customHeight="1" x14ac:dyDescent="0.2">
      <c r="A27" s="17">
        <f t="shared" si="0"/>
        <v>22</v>
      </c>
      <c r="B27" s="230"/>
      <c r="C27" s="152"/>
      <c r="D27" s="50"/>
      <c r="E27" s="50"/>
      <c r="F27" s="50"/>
      <c r="G27" s="50"/>
      <c r="H27" s="50"/>
      <c r="I27" s="50"/>
      <c r="J27" s="50"/>
      <c r="K27" s="50"/>
      <c r="L27" s="241"/>
      <c r="M27" s="120"/>
      <c r="N27" s="120"/>
      <c r="O27" s="120"/>
      <c r="P27" s="120"/>
      <c r="Q27" s="120"/>
      <c r="R27" s="120"/>
    </row>
    <row r="28" spans="1:18" ht="24.95" customHeight="1" x14ac:dyDescent="0.2">
      <c r="A28" s="17">
        <f t="shared" si="0"/>
        <v>23</v>
      </c>
      <c r="B28" s="230"/>
      <c r="C28" s="152"/>
      <c r="D28" s="50"/>
      <c r="E28" s="50"/>
      <c r="F28" s="50"/>
      <c r="G28" s="50"/>
      <c r="H28" s="50"/>
      <c r="I28" s="50"/>
      <c r="J28" s="50"/>
      <c r="K28" s="50"/>
      <c r="L28" s="241"/>
      <c r="M28" s="120"/>
      <c r="N28" s="120"/>
      <c r="O28" s="120"/>
      <c r="P28" s="120"/>
      <c r="Q28" s="120"/>
      <c r="R28" s="120"/>
    </row>
    <row r="29" spans="1:18" ht="24.95" customHeight="1" x14ac:dyDescent="0.2">
      <c r="A29" s="17">
        <f t="shared" si="0"/>
        <v>24</v>
      </c>
      <c r="B29" s="230"/>
      <c r="C29" s="152"/>
      <c r="D29" s="50"/>
      <c r="E29" s="50"/>
      <c r="F29" s="50"/>
      <c r="G29" s="50"/>
      <c r="H29" s="50"/>
      <c r="I29" s="50"/>
      <c r="J29" s="50"/>
      <c r="K29" s="50"/>
      <c r="L29" s="241"/>
      <c r="M29" s="120"/>
      <c r="N29" s="120"/>
      <c r="O29" s="120"/>
      <c r="P29" s="120"/>
      <c r="Q29" s="120"/>
      <c r="R29" s="120"/>
    </row>
    <row r="30" spans="1:18" ht="24.95" customHeight="1" x14ac:dyDescent="0.2">
      <c r="A30" s="17">
        <f t="shared" si="0"/>
        <v>25</v>
      </c>
      <c r="B30" s="230"/>
      <c r="C30" s="152"/>
      <c r="D30" s="50"/>
      <c r="E30" s="50"/>
      <c r="F30" s="50"/>
      <c r="G30" s="50"/>
      <c r="H30" s="50"/>
      <c r="I30" s="50"/>
      <c r="J30" s="50"/>
      <c r="K30" s="50"/>
      <c r="L30" s="241"/>
      <c r="M30" s="120"/>
      <c r="N30" s="120"/>
      <c r="O30" s="120"/>
      <c r="P30" s="120"/>
      <c r="Q30" s="120"/>
      <c r="R30" s="120"/>
    </row>
    <row r="31" spans="1:18" ht="24.95" customHeight="1" x14ac:dyDescent="0.2">
      <c r="A31" s="17">
        <f t="shared" si="0"/>
        <v>26</v>
      </c>
      <c r="B31" s="230"/>
      <c r="C31" s="152"/>
      <c r="D31" s="50"/>
      <c r="E31" s="50"/>
      <c r="F31" s="50"/>
      <c r="G31" s="50"/>
      <c r="H31" s="50"/>
      <c r="I31" s="50"/>
      <c r="J31" s="50"/>
      <c r="K31" s="50"/>
      <c r="L31" s="241"/>
      <c r="M31" s="120"/>
      <c r="N31" s="120"/>
      <c r="O31" s="120"/>
      <c r="P31" s="120"/>
      <c r="Q31" s="120"/>
      <c r="R31" s="120"/>
    </row>
    <row r="32" spans="1:18" ht="24.95" customHeight="1" x14ac:dyDescent="0.2">
      <c r="A32" s="17">
        <f t="shared" si="0"/>
        <v>27</v>
      </c>
      <c r="B32" s="230"/>
      <c r="C32" s="152"/>
      <c r="D32" s="50"/>
      <c r="E32" s="50"/>
      <c r="F32" s="50"/>
      <c r="G32" s="50"/>
      <c r="H32" s="50"/>
      <c r="I32" s="50"/>
      <c r="J32" s="50"/>
      <c r="K32" s="50"/>
      <c r="L32" s="241"/>
      <c r="M32" s="120"/>
      <c r="N32" s="120"/>
      <c r="O32" s="120"/>
      <c r="P32" s="120"/>
      <c r="Q32" s="120"/>
      <c r="R32" s="120"/>
    </row>
    <row r="33" spans="1:18" ht="24.95" customHeight="1" x14ac:dyDescent="0.2">
      <c r="A33" s="17">
        <f t="shared" si="0"/>
        <v>28</v>
      </c>
      <c r="B33" s="230"/>
      <c r="C33" s="152"/>
      <c r="D33" s="50"/>
      <c r="E33" s="50"/>
      <c r="F33" s="50"/>
      <c r="G33" s="50"/>
      <c r="H33" s="50"/>
      <c r="I33" s="50"/>
      <c r="J33" s="50"/>
      <c r="K33" s="50"/>
      <c r="L33" s="241"/>
      <c r="M33" s="120"/>
      <c r="N33" s="120"/>
      <c r="O33" s="120"/>
      <c r="P33" s="120"/>
      <c r="Q33" s="120"/>
      <c r="R33" s="120"/>
    </row>
    <row r="34" spans="1:18" ht="24.95" customHeight="1" x14ac:dyDescent="0.2">
      <c r="A34" s="17">
        <f t="shared" si="0"/>
        <v>29</v>
      </c>
      <c r="B34" s="230"/>
      <c r="C34" s="152"/>
      <c r="D34" s="50"/>
      <c r="E34" s="50"/>
      <c r="F34" s="50"/>
      <c r="G34" s="50"/>
      <c r="H34" s="50"/>
      <c r="I34" s="50"/>
      <c r="J34" s="50"/>
      <c r="K34" s="50"/>
      <c r="L34" s="241"/>
      <c r="M34" s="120"/>
      <c r="N34" s="120"/>
      <c r="O34" s="120"/>
      <c r="P34" s="120"/>
      <c r="Q34" s="120"/>
      <c r="R34" s="120"/>
    </row>
    <row r="35" spans="1:18" ht="24.95" customHeight="1" x14ac:dyDescent="0.2">
      <c r="A35" s="17">
        <f t="shared" si="0"/>
        <v>30</v>
      </c>
      <c r="B35" s="230"/>
      <c r="C35" s="152"/>
      <c r="D35" s="50"/>
      <c r="E35" s="50"/>
      <c r="F35" s="50"/>
      <c r="G35" s="50"/>
      <c r="H35" s="50"/>
      <c r="I35" s="50"/>
      <c r="J35" s="50"/>
      <c r="K35" s="50"/>
      <c r="L35" s="241"/>
      <c r="M35" s="120"/>
      <c r="N35" s="120"/>
      <c r="O35" s="120"/>
      <c r="P35" s="120"/>
      <c r="Q35" s="120"/>
      <c r="R35" s="120"/>
    </row>
    <row r="36" spans="1:18" ht="24.95" customHeight="1" x14ac:dyDescent="0.2">
      <c r="A36" s="17">
        <f t="shared" si="0"/>
        <v>31</v>
      </c>
      <c r="B36" s="230"/>
      <c r="C36" s="152"/>
      <c r="D36" s="50"/>
      <c r="E36" s="50"/>
      <c r="F36" s="50"/>
      <c r="G36" s="50"/>
      <c r="H36" s="50"/>
      <c r="I36" s="50"/>
      <c r="J36" s="50"/>
      <c r="K36" s="50"/>
      <c r="L36" s="241"/>
      <c r="M36" s="120"/>
      <c r="N36" s="120"/>
      <c r="O36" s="120"/>
      <c r="P36" s="120"/>
      <c r="Q36" s="120"/>
      <c r="R36" s="120"/>
    </row>
    <row r="37" spans="1:18" ht="24.95" customHeight="1" x14ac:dyDescent="0.2">
      <c r="A37" s="17">
        <f t="shared" si="0"/>
        <v>32</v>
      </c>
      <c r="B37" s="230"/>
      <c r="C37" s="152"/>
      <c r="D37" s="50"/>
      <c r="E37" s="50"/>
      <c r="F37" s="50"/>
      <c r="G37" s="50"/>
      <c r="H37" s="50"/>
      <c r="I37" s="50"/>
      <c r="J37" s="50"/>
      <c r="K37" s="50"/>
      <c r="L37" s="241"/>
      <c r="M37" s="120"/>
      <c r="N37" s="120"/>
      <c r="O37" s="120"/>
      <c r="P37" s="120"/>
      <c r="Q37" s="120"/>
      <c r="R37" s="120"/>
    </row>
    <row r="38" spans="1:18" ht="24.95" customHeight="1" x14ac:dyDescent="0.2">
      <c r="A38" s="17">
        <f t="shared" si="0"/>
        <v>33</v>
      </c>
      <c r="B38" s="230"/>
      <c r="C38" s="152"/>
      <c r="D38" s="50"/>
      <c r="E38" s="50"/>
      <c r="F38" s="50"/>
      <c r="G38" s="50"/>
      <c r="H38" s="50"/>
      <c r="I38" s="50"/>
      <c r="J38" s="50"/>
      <c r="K38" s="50"/>
      <c r="L38" s="241"/>
      <c r="M38" s="120"/>
      <c r="N38" s="120"/>
      <c r="O38" s="120"/>
      <c r="P38" s="120"/>
      <c r="Q38" s="120"/>
      <c r="R38" s="120"/>
    </row>
    <row r="39" spans="1:18" ht="24.95" customHeight="1" x14ac:dyDescent="0.2">
      <c r="A39" s="17">
        <f t="shared" si="0"/>
        <v>34</v>
      </c>
      <c r="B39" s="230"/>
      <c r="C39" s="152"/>
      <c r="D39" s="50"/>
      <c r="E39" s="50"/>
      <c r="F39" s="50"/>
      <c r="G39" s="50"/>
      <c r="H39" s="50"/>
      <c r="I39" s="50"/>
      <c r="J39" s="50"/>
      <c r="K39" s="50"/>
      <c r="L39" s="241"/>
      <c r="M39" s="120"/>
      <c r="N39" s="120"/>
      <c r="O39" s="120"/>
      <c r="P39" s="120"/>
      <c r="Q39" s="120"/>
      <c r="R39" s="120"/>
    </row>
    <row r="40" spans="1:18" ht="24.95" customHeight="1" x14ac:dyDescent="0.2">
      <c r="A40" s="17">
        <f t="shared" si="0"/>
        <v>35</v>
      </c>
      <c r="B40" s="230"/>
      <c r="C40" s="152"/>
      <c r="D40" s="50"/>
      <c r="E40" s="50"/>
      <c r="F40" s="50"/>
      <c r="G40" s="50"/>
      <c r="H40" s="50"/>
      <c r="I40" s="50"/>
      <c r="J40" s="50"/>
      <c r="K40" s="50"/>
      <c r="L40" s="241"/>
      <c r="M40" s="120"/>
      <c r="N40" s="120"/>
      <c r="O40" s="120"/>
      <c r="P40" s="120"/>
      <c r="Q40" s="120"/>
      <c r="R40" s="120"/>
    </row>
    <row r="41" spans="1:18" ht="24.95" customHeight="1" x14ac:dyDescent="0.2">
      <c r="A41" s="17">
        <f t="shared" si="0"/>
        <v>36</v>
      </c>
      <c r="B41" s="230"/>
      <c r="C41" s="152"/>
      <c r="D41" s="50"/>
      <c r="E41" s="50"/>
      <c r="F41" s="50"/>
      <c r="G41" s="50"/>
      <c r="H41" s="50"/>
      <c r="I41" s="50"/>
      <c r="J41" s="50"/>
      <c r="K41" s="50"/>
      <c r="L41" s="241"/>
      <c r="M41" s="120"/>
      <c r="N41" s="120"/>
      <c r="O41" s="120"/>
      <c r="P41" s="120"/>
      <c r="Q41" s="120"/>
      <c r="R41" s="120"/>
    </row>
    <row r="42" spans="1:18" ht="24.95" customHeight="1" x14ac:dyDescent="0.2">
      <c r="A42" s="17">
        <f t="shared" si="0"/>
        <v>37</v>
      </c>
      <c r="B42" s="230"/>
      <c r="C42" s="152"/>
      <c r="D42" s="50"/>
      <c r="E42" s="50"/>
      <c r="F42" s="50"/>
      <c r="G42" s="50"/>
      <c r="H42" s="50"/>
      <c r="I42" s="50"/>
      <c r="J42" s="50"/>
      <c r="K42" s="50"/>
      <c r="L42" s="241"/>
      <c r="M42" s="120"/>
      <c r="N42" s="120"/>
      <c r="O42" s="120"/>
      <c r="P42" s="120"/>
      <c r="Q42" s="120"/>
      <c r="R42" s="120"/>
    </row>
    <row r="43" spans="1:18" ht="24.95" customHeight="1" x14ac:dyDescent="0.2">
      <c r="A43" s="17">
        <f t="shared" si="0"/>
        <v>38</v>
      </c>
      <c r="B43" s="230"/>
      <c r="C43" s="152"/>
      <c r="D43" s="50"/>
      <c r="E43" s="50"/>
      <c r="F43" s="50"/>
      <c r="G43" s="50"/>
      <c r="H43" s="50"/>
      <c r="I43" s="50"/>
      <c r="J43" s="50"/>
      <c r="K43" s="50"/>
      <c r="L43" s="241"/>
      <c r="M43" s="120"/>
      <c r="N43" s="120"/>
      <c r="O43" s="120"/>
      <c r="P43" s="120"/>
      <c r="Q43" s="120"/>
      <c r="R43" s="120"/>
    </row>
    <row r="44" spans="1:18" ht="24.95" customHeight="1" x14ac:dyDescent="0.2">
      <c r="A44" s="17">
        <f t="shared" si="0"/>
        <v>39</v>
      </c>
      <c r="B44" s="230"/>
      <c r="C44" s="152"/>
      <c r="D44" s="50"/>
      <c r="E44" s="50"/>
      <c r="F44" s="50"/>
      <c r="G44" s="50"/>
      <c r="H44" s="50"/>
      <c r="I44" s="50"/>
      <c r="J44" s="50"/>
      <c r="K44" s="50"/>
      <c r="L44" s="241"/>
      <c r="M44" s="120"/>
      <c r="N44" s="120"/>
      <c r="O44" s="120"/>
      <c r="P44" s="120"/>
      <c r="Q44" s="120"/>
      <c r="R44" s="120"/>
    </row>
    <row r="45" spans="1:18" ht="24.95" customHeight="1" x14ac:dyDescent="0.2">
      <c r="A45" s="17">
        <f t="shared" si="0"/>
        <v>40</v>
      </c>
      <c r="B45" s="230"/>
      <c r="C45" s="152"/>
      <c r="D45" s="50"/>
      <c r="E45" s="50"/>
      <c r="F45" s="50"/>
      <c r="G45" s="50"/>
      <c r="H45" s="50"/>
      <c r="I45" s="50"/>
      <c r="J45" s="50"/>
      <c r="K45" s="50"/>
      <c r="L45" s="241"/>
      <c r="M45" s="120"/>
      <c r="N45" s="120"/>
      <c r="O45" s="120"/>
      <c r="P45" s="120"/>
      <c r="Q45" s="120"/>
      <c r="R45" s="120"/>
    </row>
    <row r="46" spans="1:18" ht="24.95" customHeight="1" x14ac:dyDescent="0.2">
      <c r="A46" s="17">
        <f t="shared" si="0"/>
        <v>41</v>
      </c>
      <c r="B46" s="230"/>
      <c r="C46" s="152"/>
      <c r="D46" s="50"/>
      <c r="E46" s="50"/>
      <c r="F46" s="50"/>
      <c r="G46" s="50"/>
      <c r="H46" s="50"/>
      <c r="I46" s="50"/>
      <c r="J46" s="50"/>
      <c r="K46" s="50"/>
      <c r="L46" s="241"/>
      <c r="M46" s="120"/>
      <c r="N46" s="120"/>
      <c r="O46" s="120"/>
      <c r="P46" s="120"/>
      <c r="Q46" s="120"/>
      <c r="R46" s="120"/>
    </row>
    <row r="47" spans="1:18" ht="24.95" customHeight="1" x14ac:dyDescent="0.2">
      <c r="A47" s="17">
        <f t="shared" si="0"/>
        <v>42</v>
      </c>
      <c r="B47" s="230"/>
      <c r="C47" s="152"/>
      <c r="D47" s="50"/>
      <c r="E47" s="50"/>
      <c r="F47" s="50"/>
      <c r="G47" s="50"/>
      <c r="H47" s="50"/>
      <c r="I47" s="50"/>
      <c r="J47" s="50"/>
      <c r="K47" s="50"/>
      <c r="L47" s="241"/>
      <c r="M47" s="120"/>
      <c r="N47" s="120"/>
      <c r="O47" s="120"/>
      <c r="P47" s="120"/>
      <c r="Q47" s="120"/>
      <c r="R47" s="120"/>
    </row>
    <row r="48" spans="1:18" ht="24.95" customHeight="1" x14ac:dyDescent="0.2">
      <c r="A48" s="17">
        <f t="shared" si="0"/>
        <v>43</v>
      </c>
      <c r="B48" s="230"/>
      <c r="C48" s="152"/>
      <c r="D48" s="50"/>
      <c r="E48" s="50"/>
      <c r="F48" s="50"/>
      <c r="G48" s="50"/>
      <c r="H48" s="50"/>
      <c r="I48" s="50"/>
      <c r="J48" s="50"/>
      <c r="K48" s="50"/>
      <c r="L48" s="241"/>
      <c r="M48" s="120"/>
      <c r="N48" s="120"/>
      <c r="O48" s="120"/>
      <c r="P48" s="120"/>
      <c r="Q48" s="120"/>
      <c r="R48" s="120"/>
    </row>
    <row r="49" spans="1:18" ht="24.95" customHeight="1" x14ac:dyDescent="0.2">
      <c r="A49" s="17">
        <f t="shared" si="0"/>
        <v>44</v>
      </c>
      <c r="B49" s="230"/>
      <c r="C49" s="152"/>
      <c r="D49" s="50"/>
      <c r="E49" s="50"/>
      <c r="F49" s="50"/>
      <c r="G49" s="50"/>
      <c r="H49" s="50"/>
      <c r="I49" s="50"/>
      <c r="J49" s="50"/>
      <c r="K49" s="50"/>
      <c r="L49" s="241"/>
      <c r="M49" s="120"/>
      <c r="N49" s="120"/>
      <c r="O49" s="120"/>
      <c r="P49" s="120"/>
      <c r="Q49" s="120"/>
      <c r="R49" s="120"/>
    </row>
    <row r="50" spans="1:18" ht="24.95" customHeight="1" x14ac:dyDescent="0.2">
      <c r="A50" s="17">
        <f t="shared" si="0"/>
        <v>45</v>
      </c>
      <c r="B50" s="230"/>
      <c r="C50" s="152"/>
      <c r="D50" s="50"/>
      <c r="E50" s="50"/>
      <c r="F50" s="50"/>
      <c r="G50" s="50"/>
      <c r="H50" s="50"/>
      <c r="I50" s="50"/>
      <c r="J50" s="50"/>
      <c r="K50" s="50"/>
      <c r="L50" s="241"/>
      <c r="M50" s="120"/>
      <c r="N50" s="120"/>
      <c r="O50" s="120"/>
      <c r="P50" s="120"/>
      <c r="Q50" s="120"/>
      <c r="R50" s="120"/>
    </row>
    <row r="51" spans="1:18" ht="24.95" customHeight="1" x14ac:dyDescent="0.2">
      <c r="A51" s="17">
        <f t="shared" si="0"/>
        <v>46</v>
      </c>
      <c r="B51" s="230"/>
      <c r="C51" s="152"/>
      <c r="D51" s="50"/>
      <c r="E51" s="50"/>
      <c r="F51" s="50"/>
      <c r="G51" s="50"/>
      <c r="H51" s="50"/>
      <c r="I51" s="50"/>
      <c r="J51" s="50"/>
      <c r="K51" s="50"/>
      <c r="L51" s="241"/>
      <c r="M51" s="120"/>
      <c r="N51" s="120"/>
      <c r="O51" s="120"/>
      <c r="P51" s="120"/>
      <c r="Q51" s="120"/>
      <c r="R51" s="120"/>
    </row>
    <row r="52" spans="1:18" ht="24.95" customHeight="1" x14ac:dyDescent="0.2">
      <c r="A52" s="17">
        <f t="shared" si="0"/>
        <v>47</v>
      </c>
      <c r="B52" s="230"/>
      <c r="C52" s="152"/>
      <c r="D52" s="50"/>
      <c r="E52" s="50"/>
      <c r="F52" s="50"/>
      <c r="G52" s="50"/>
      <c r="H52" s="50"/>
      <c r="I52" s="50"/>
      <c r="J52" s="50"/>
      <c r="K52" s="50"/>
      <c r="L52" s="241"/>
      <c r="M52" s="120"/>
      <c r="N52" s="120"/>
      <c r="O52" s="120"/>
      <c r="P52" s="120"/>
      <c r="Q52" s="120"/>
      <c r="R52" s="120"/>
    </row>
    <row r="53" spans="1:18" ht="24.95" customHeight="1" x14ac:dyDescent="0.2">
      <c r="A53" s="17">
        <f t="shared" si="0"/>
        <v>48</v>
      </c>
      <c r="B53" s="230"/>
      <c r="C53" s="152"/>
      <c r="D53" s="50"/>
      <c r="E53" s="50"/>
      <c r="F53" s="50"/>
      <c r="G53" s="50"/>
      <c r="H53" s="50"/>
      <c r="I53" s="50"/>
      <c r="J53" s="50"/>
      <c r="K53" s="50"/>
      <c r="L53" s="241"/>
      <c r="M53" s="120"/>
      <c r="N53" s="120"/>
      <c r="O53" s="120"/>
      <c r="P53" s="120"/>
      <c r="Q53" s="120"/>
      <c r="R53" s="120"/>
    </row>
    <row r="54" spans="1:18" ht="24.95" customHeight="1" x14ac:dyDescent="0.2">
      <c r="A54" s="17">
        <f t="shared" si="0"/>
        <v>49</v>
      </c>
      <c r="B54" s="230"/>
      <c r="C54" s="152"/>
      <c r="D54" s="50"/>
      <c r="E54" s="50"/>
      <c r="F54" s="50"/>
      <c r="G54" s="50"/>
      <c r="H54" s="50"/>
      <c r="I54" s="50"/>
      <c r="J54" s="50"/>
      <c r="K54" s="50"/>
      <c r="L54" s="241"/>
      <c r="M54" s="120"/>
      <c r="N54" s="120"/>
      <c r="O54" s="120"/>
      <c r="P54" s="120"/>
      <c r="Q54" s="120"/>
      <c r="R54" s="120"/>
    </row>
    <row r="55" spans="1:18" ht="24.95" customHeight="1" x14ac:dyDescent="0.2">
      <c r="A55" s="17">
        <f t="shared" si="0"/>
        <v>50</v>
      </c>
      <c r="B55" s="230"/>
      <c r="C55" s="152"/>
      <c r="D55" s="50"/>
      <c r="E55" s="50"/>
      <c r="F55" s="50"/>
      <c r="G55" s="50"/>
      <c r="H55" s="50"/>
      <c r="I55" s="50"/>
      <c r="J55" s="50"/>
      <c r="K55" s="50"/>
      <c r="L55" s="241"/>
      <c r="M55" s="120"/>
      <c r="N55" s="120"/>
      <c r="O55" s="120"/>
      <c r="P55" s="120"/>
      <c r="Q55" s="120"/>
      <c r="R55" s="120"/>
    </row>
    <row r="56" spans="1:18" ht="24.95" customHeight="1" x14ac:dyDescent="0.2">
      <c r="A56" s="17">
        <f t="shared" si="0"/>
        <v>51</v>
      </c>
      <c r="B56" s="230"/>
      <c r="C56" s="152"/>
      <c r="D56" s="50"/>
      <c r="E56" s="50"/>
      <c r="F56" s="50"/>
      <c r="G56" s="50"/>
      <c r="H56" s="50"/>
      <c r="I56" s="50"/>
      <c r="J56" s="50"/>
      <c r="K56" s="50"/>
      <c r="L56" s="241"/>
      <c r="M56" s="120"/>
      <c r="N56" s="120"/>
      <c r="O56" s="120"/>
      <c r="P56" s="120"/>
      <c r="Q56" s="120"/>
      <c r="R56" s="120"/>
    </row>
    <row r="57" spans="1:18" ht="24.95" customHeight="1" x14ac:dyDescent="0.2">
      <c r="A57" s="17">
        <f t="shared" si="0"/>
        <v>52</v>
      </c>
      <c r="B57" s="230"/>
      <c r="C57" s="152"/>
      <c r="D57" s="50"/>
      <c r="E57" s="50"/>
      <c r="F57" s="50"/>
      <c r="G57" s="50"/>
      <c r="H57" s="50"/>
      <c r="I57" s="50"/>
      <c r="J57" s="50"/>
      <c r="K57" s="50"/>
      <c r="L57" s="241"/>
      <c r="M57" s="120"/>
      <c r="N57" s="120"/>
      <c r="O57" s="120"/>
      <c r="P57" s="120"/>
      <c r="Q57" s="120"/>
      <c r="R57" s="120"/>
    </row>
    <row r="58" spans="1:18" ht="24.95" customHeight="1" x14ac:dyDescent="0.2">
      <c r="A58" s="17">
        <f t="shared" si="0"/>
        <v>53</v>
      </c>
      <c r="B58" s="230"/>
      <c r="C58" s="152"/>
      <c r="D58" s="50"/>
      <c r="E58" s="50"/>
      <c r="F58" s="50"/>
      <c r="G58" s="50"/>
      <c r="H58" s="50"/>
      <c r="I58" s="50"/>
      <c r="J58" s="50"/>
      <c r="K58" s="50"/>
      <c r="L58" s="241"/>
      <c r="M58" s="120"/>
      <c r="N58" s="120"/>
      <c r="O58" s="120"/>
      <c r="P58" s="120"/>
      <c r="Q58" s="120"/>
      <c r="R58" s="120"/>
    </row>
    <row r="59" spans="1:18" ht="24.95" customHeight="1" x14ac:dyDescent="0.2">
      <c r="A59" s="17">
        <f t="shared" si="0"/>
        <v>54</v>
      </c>
      <c r="B59" s="230"/>
      <c r="C59" s="152"/>
      <c r="D59" s="50"/>
      <c r="E59" s="50"/>
      <c r="F59" s="50"/>
      <c r="G59" s="50"/>
      <c r="H59" s="50"/>
      <c r="I59" s="50"/>
      <c r="J59" s="50"/>
      <c r="K59" s="50"/>
      <c r="L59" s="241"/>
      <c r="M59" s="120"/>
      <c r="N59" s="120"/>
      <c r="O59" s="120"/>
      <c r="P59" s="120"/>
      <c r="Q59" s="120"/>
      <c r="R59" s="120"/>
    </row>
    <row r="60" spans="1:18" ht="24.95" customHeight="1" x14ac:dyDescent="0.2">
      <c r="A60" s="17">
        <f t="shared" si="0"/>
        <v>55</v>
      </c>
      <c r="B60" s="230"/>
      <c r="C60" s="152"/>
      <c r="D60" s="51"/>
      <c r="E60" s="51"/>
      <c r="F60" s="51"/>
      <c r="G60" s="51"/>
      <c r="H60" s="51"/>
      <c r="I60" s="51"/>
      <c r="J60" s="51"/>
      <c r="K60" s="50"/>
      <c r="L60" s="241"/>
      <c r="M60" s="120"/>
      <c r="N60" s="120"/>
      <c r="O60" s="120"/>
      <c r="P60" s="120"/>
      <c r="Q60" s="120"/>
      <c r="R60" s="120"/>
    </row>
    <row r="61" spans="1:18" ht="24.95" customHeight="1" x14ac:dyDescent="0.2">
      <c r="A61" s="17">
        <f t="shared" si="0"/>
        <v>56</v>
      </c>
      <c r="B61" s="230"/>
      <c r="C61" s="152"/>
      <c r="D61" s="51"/>
      <c r="E61" s="51"/>
      <c r="F61" s="51"/>
      <c r="G61" s="51"/>
      <c r="H61" s="51"/>
      <c r="I61" s="51"/>
      <c r="J61" s="51"/>
      <c r="K61" s="50"/>
      <c r="L61" s="241"/>
      <c r="M61" s="120"/>
      <c r="N61" s="120"/>
      <c r="O61" s="120"/>
      <c r="P61" s="120"/>
      <c r="Q61" s="120"/>
      <c r="R61" s="120"/>
    </row>
    <row r="62" spans="1:18" ht="24.95" customHeight="1" x14ac:dyDescent="0.2">
      <c r="A62" s="17">
        <f t="shared" si="0"/>
        <v>57</v>
      </c>
      <c r="B62" s="230"/>
      <c r="C62" s="152"/>
      <c r="D62" s="51"/>
      <c r="E62" s="51"/>
      <c r="F62" s="51"/>
      <c r="G62" s="51"/>
      <c r="H62" s="51"/>
      <c r="I62" s="51"/>
      <c r="J62" s="51"/>
      <c r="K62" s="50"/>
      <c r="L62" s="241"/>
      <c r="M62" s="120"/>
      <c r="N62" s="120"/>
      <c r="O62" s="120"/>
      <c r="P62" s="120"/>
      <c r="Q62" s="120"/>
      <c r="R62" s="120"/>
    </row>
    <row r="63" spans="1:18" ht="24.95" customHeight="1" x14ac:dyDescent="0.2">
      <c r="A63" s="17">
        <f t="shared" si="0"/>
        <v>58</v>
      </c>
      <c r="B63" s="230"/>
      <c r="C63" s="152"/>
      <c r="D63" s="51"/>
      <c r="E63" s="51"/>
      <c r="F63" s="51"/>
      <c r="G63" s="51"/>
      <c r="H63" s="51"/>
      <c r="I63" s="51"/>
      <c r="J63" s="51"/>
      <c r="K63" s="50"/>
      <c r="L63" s="241"/>
      <c r="M63" s="120"/>
      <c r="N63" s="120"/>
      <c r="O63" s="120"/>
      <c r="P63" s="120"/>
      <c r="Q63" s="120"/>
      <c r="R63" s="120"/>
    </row>
    <row r="64" spans="1:18" ht="24.95" customHeight="1" x14ac:dyDescent="0.2">
      <c r="A64" s="17">
        <f t="shared" si="0"/>
        <v>59</v>
      </c>
      <c r="B64" s="230"/>
      <c r="C64" s="152"/>
      <c r="D64" s="51"/>
      <c r="E64" s="51"/>
      <c r="F64" s="51"/>
      <c r="G64" s="51"/>
      <c r="H64" s="51"/>
      <c r="I64" s="51"/>
      <c r="J64" s="51"/>
      <c r="K64" s="50"/>
      <c r="L64" s="241"/>
      <c r="M64" s="120"/>
      <c r="N64" s="120"/>
      <c r="O64" s="120"/>
      <c r="P64" s="120"/>
      <c r="Q64" s="120"/>
      <c r="R64" s="120"/>
    </row>
    <row r="65" spans="1:18" ht="24.95" customHeight="1" x14ac:dyDescent="0.2">
      <c r="A65" s="17">
        <f t="shared" si="0"/>
        <v>60</v>
      </c>
      <c r="B65" s="230"/>
      <c r="C65" s="152"/>
      <c r="D65" s="51"/>
      <c r="E65" s="51"/>
      <c r="F65" s="51"/>
      <c r="G65" s="51"/>
      <c r="H65" s="51"/>
      <c r="I65" s="51"/>
      <c r="J65" s="51"/>
      <c r="K65" s="50"/>
      <c r="L65" s="241"/>
      <c r="M65" s="120"/>
      <c r="N65" s="120"/>
      <c r="O65" s="120"/>
      <c r="P65" s="120"/>
      <c r="Q65" s="120"/>
      <c r="R65" s="120"/>
    </row>
    <row r="66" spans="1:18" ht="24.95" customHeight="1" x14ac:dyDescent="0.2">
      <c r="A66" s="17">
        <f t="shared" si="0"/>
        <v>61</v>
      </c>
      <c r="B66" s="230"/>
      <c r="C66" s="152"/>
      <c r="D66" s="51"/>
      <c r="E66" s="51"/>
      <c r="F66" s="51"/>
      <c r="G66" s="51"/>
      <c r="H66" s="51"/>
      <c r="I66" s="51"/>
      <c r="J66" s="51"/>
      <c r="K66" s="50"/>
      <c r="L66" s="241"/>
      <c r="M66" s="120"/>
      <c r="N66" s="120"/>
      <c r="O66" s="120"/>
      <c r="P66" s="120"/>
      <c r="Q66" s="120"/>
      <c r="R66" s="120"/>
    </row>
    <row r="67" spans="1:18" ht="24.95" customHeight="1" x14ac:dyDescent="0.2">
      <c r="A67" s="17">
        <f t="shared" si="0"/>
        <v>62</v>
      </c>
      <c r="B67" s="230"/>
      <c r="C67" s="152"/>
      <c r="D67" s="51"/>
      <c r="E67" s="51"/>
      <c r="F67" s="51"/>
      <c r="G67" s="51"/>
      <c r="H67" s="51"/>
      <c r="I67" s="51"/>
      <c r="J67" s="51"/>
      <c r="K67" s="50"/>
      <c r="L67" s="241"/>
      <c r="M67" s="120"/>
      <c r="N67" s="120"/>
      <c r="O67" s="120"/>
      <c r="P67" s="120"/>
      <c r="Q67" s="120"/>
      <c r="R67" s="120"/>
    </row>
    <row r="68" spans="1:18" ht="24.95" customHeight="1" x14ac:dyDescent="0.2">
      <c r="A68" s="17">
        <f t="shared" si="0"/>
        <v>63</v>
      </c>
      <c r="B68" s="230"/>
      <c r="C68" s="152"/>
      <c r="D68" s="51"/>
      <c r="E68" s="51"/>
      <c r="F68" s="51"/>
      <c r="G68" s="51"/>
      <c r="H68" s="51"/>
      <c r="I68" s="51"/>
      <c r="J68" s="51"/>
      <c r="K68" s="50"/>
      <c r="L68" s="241"/>
      <c r="M68" s="120"/>
      <c r="N68" s="120"/>
      <c r="O68" s="120"/>
      <c r="P68" s="120"/>
      <c r="Q68" s="120"/>
      <c r="R68" s="120"/>
    </row>
    <row r="69" spans="1:18" ht="24.95" customHeight="1" x14ac:dyDescent="0.2">
      <c r="A69" s="17">
        <f t="shared" si="0"/>
        <v>64</v>
      </c>
      <c r="B69" s="230"/>
      <c r="C69" s="152"/>
      <c r="D69" s="51"/>
      <c r="E69" s="51"/>
      <c r="F69" s="51"/>
      <c r="G69" s="51"/>
      <c r="H69" s="51"/>
      <c r="I69" s="51"/>
      <c r="J69" s="51"/>
      <c r="K69" s="50"/>
      <c r="L69" s="241"/>
      <c r="M69" s="120"/>
      <c r="N69" s="120"/>
      <c r="O69" s="120"/>
      <c r="P69" s="120"/>
      <c r="Q69" s="120"/>
      <c r="R69" s="120"/>
    </row>
    <row r="70" spans="1:18" ht="24.95" customHeight="1" x14ac:dyDescent="0.2">
      <c r="A70" s="17">
        <f t="shared" si="0"/>
        <v>65</v>
      </c>
      <c r="B70" s="230"/>
      <c r="C70" s="152"/>
      <c r="D70" s="51"/>
      <c r="E70" s="51"/>
      <c r="F70" s="51"/>
      <c r="G70" s="51"/>
      <c r="H70" s="51"/>
      <c r="I70" s="51"/>
      <c r="J70" s="51"/>
      <c r="K70" s="50"/>
      <c r="L70" s="241"/>
      <c r="M70" s="120"/>
      <c r="N70" s="120"/>
      <c r="O70" s="120"/>
      <c r="P70" s="120"/>
      <c r="Q70" s="120"/>
      <c r="R70" s="120"/>
    </row>
    <row r="71" spans="1:18" ht="24.95" customHeight="1" x14ac:dyDescent="0.2">
      <c r="A71" s="17">
        <f t="shared" si="0"/>
        <v>66</v>
      </c>
      <c r="B71" s="230"/>
      <c r="C71" s="152"/>
      <c r="D71" s="51"/>
      <c r="E71" s="51"/>
      <c r="F71" s="51"/>
      <c r="G71" s="51"/>
      <c r="H71" s="51"/>
      <c r="I71" s="51"/>
      <c r="J71" s="51"/>
      <c r="K71" s="50"/>
      <c r="L71" s="241"/>
      <c r="M71" s="120"/>
      <c r="N71" s="120"/>
      <c r="O71" s="120"/>
      <c r="P71" s="120"/>
      <c r="Q71" s="120"/>
      <c r="R71" s="120"/>
    </row>
    <row r="72" spans="1:18" ht="24.95" customHeight="1" x14ac:dyDescent="0.2">
      <c r="A72" s="17">
        <f t="shared" ref="A72:A75" si="1">1+A71</f>
        <v>67</v>
      </c>
      <c r="B72" s="230"/>
      <c r="C72" s="152"/>
      <c r="D72" s="51"/>
      <c r="E72" s="51"/>
      <c r="F72" s="51"/>
      <c r="G72" s="51"/>
      <c r="H72" s="51"/>
      <c r="I72" s="51"/>
      <c r="J72" s="51"/>
      <c r="K72" s="50"/>
      <c r="L72" s="241"/>
      <c r="M72" s="120"/>
      <c r="N72" s="120"/>
      <c r="O72" s="120"/>
      <c r="P72" s="120"/>
      <c r="Q72" s="120"/>
      <c r="R72" s="120"/>
    </row>
    <row r="73" spans="1:18" ht="24.95" customHeight="1" x14ac:dyDescent="0.2">
      <c r="A73" s="17">
        <f t="shared" si="1"/>
        <v>68</v>
      </c>
      <c r="B73" s="230"/>
      <c r="C73" s="152"/>
      <c r="D73" s="51"/>
      <c r="E73" s="51"/>
      <c r="F73" s="51"/>
      <c r="G73" s="51"/>
      <c r="H73" s="51"/>
      <c r="I73" s="51"/>
      <c r="J73" s="51"/>
      <c r="K73" s="50"/>
      <c r="L73" s="241"/>
      <c r="M73" s="120"/>
      <c r="N73" s="120"/>
      <c r="O73" s="120"/>
      <c r="P73" s="120"/>
      <c r="Q73" s="120"/>
      <c r="R73" s="120"/>
    </row>
    <row r="74" spans="1:18" ht="24.95" customHeight="1" x14ac:dyDescent="0.2">
      <c r="A74" s="17">
        <f t="shared" si="1"/>
        <v>69</v>
      </c>
      <c r="B74" s="230"/>
      <c r="C74" s="152"/>
      <c r="D74" s="51"/>
      <c r="E74" s="51"/>
      <c r="F74" s="51"/>
      <c r="G74" s="51"/>
      <c r="H74" s="51"/>
      <c r="I74" s="51"/>
      <c r="J74" s="51"/>
      <c r="K74" s="50"/>
      <c r="L74" s="241"/>
      <c r="M74" s="120"/>
      <c r="N74" s="120"/>
      <c r="O74" s="120"/>
      <c r="P74" s="120"/>
      <c r="Q74" s="120"/>
      <c r="R74" s="120"/>
    </row>
    <row r="75" spans="1:18" ht="24.95" customHeight="1" thickBot="1" x14ac:dyDescent="0.25">
      <c r="A75" s="18">
        <f t="shared" si="1"/>
        <v>70</v>
      </c>
      <c r="B75" s="264"/>
      <c r="C75" s="215"/>
      <c r="D75" s="52"/>
      <c r="E75" s="52"/>
      <c r="F75" s="52"/>
      <c r="G75" s="52"/>
      <c r="H75" s="52"/>
      <c r="I75" s="52"/>
      <c r="J75" s="52"/>
      <c r="K75" s="50"/>
      <c r="L75" s="242"/>
      <c r="M75" s="120"/>
      <c r="N75" s="120"/>
      <c r="O75" s="120"/>
      <c r="P75" s="120"/>
      <c r="Q75" s="120"/>
      <c r="R75" s="120"/>
    </row>
    <row r="76" spans="1:18" ht="24.95" customHeight="1" thickTop="1" x14ac:dyDescent="0.2">
      <c r="A76" s="16">
        <v>71</v>
      </c>
      <c r="B76" s="291"/>
      <c r="C76" s="291"/>
      <c r="D76" s="50"/>
      <c r="E76" s="50"/>
      <c r="F76" s="50"/>
      <c r="G76" s="50"/>
      <c r="H76" s="50"/>
      <c r="I76" s="50"/>
      <c r="J76" s="50"/>
      <c r="K76" s="50"/>
      <c r="L76" s="240"/>
      <c r="M76" s="120"/>
      <c r="N76" s="120"/>
      <c r="O76" s="120"/>
      <c r="P76" s="120"/>
      <c r="Q76" s="120"/>
      <c r="R76" s="120"/>
    </row>
    <row r="77" spans="1:18" ht="24.95" customHeight="1" x14ac:dyDescent="0.2">
      <c r="A77" s="16">
        <v>72</v>
      </c>
      <c r="B77" s="230"/>
      <c r="C77" s="152"/>
      <c r="D77" s="51"/>
      <c r="E77" s="51"/>
      <c r="F77" s="51"/>
      <c r="G77" s="51"/>
      <c r="H77" s="51"/>
      <c r="I77" s="51"/>
      <c r="J77" s="51"/>
      <c r="K77" s="50"/>
      <c r="L77" s="241"/>
      <c r="M77" s="120"/>
      <c r="N77" s="120"/>
      <c r="O77" s="120"/>
      <c r="P77" s="120"/>
      <c r="Q77" s="120"/>
      <c r="R77" s="120"/>
    </row>
    <row r="78" spans="1:18" ht="24.95" customHeight="1" x14ac:dyDescent="0.2">
      <c r="A78" s="16">
        <v>73</v>
      </c>
      <c r="B78" s="230"/>
      <c r="C78" s="152"/>
      <c r="D78" s="51"/>
      <c r="E78" s="51"/>
      <c r="F78" s="51"/>
      <c r="G78" s="51"/>
      <c r="H78" s="51"/>
      <c r="I78" s="51"/>
      <c r="J78" s="51"/>
      <c r="K78" s="50"/>
      <c r="L78" s="241"/>
      <c r="M78" s="120"/>
      <c r="N78" s="120"/>
      <c r="O78" s="120"/>
      <c r="P78" s="120"/>
      <c r="Q78" s="120"/>
      <c r="R78" s="120"/>
    </row>
    <row r="79" spans="1:18" ht="24.95" customHeight="1" x14ac:dyDescent="0.2">
      <c r="A79" s="16">
        <v>74</v>
      </c>
      <c r="B79" s="230"/>
      <c r="C79" s="152"/>
      <c r="D79" s="51"/>
      <c r="E79" s="51"/>
      <c r="F79" s="51"/>
      <c r="G79" s="51"/>
      <c r="H79" s="51"/>
      <c r="I79" s="51"/>
      <c r="J79" s="51"/>
      <c r="K79" s="50"/>
      <c r="L79" s="241"/>
      <c r="M79" s="120"/>
      <c r="N79" s="120"/>
      <c r="O79" s="120"/>
      <c r="P79" s="120"/>
      <c r="Q79" s="120"/>
      <c r="R79" s="120"/>
    </row>
    <row r="80" spans="1:18" ht="24.95" customHeight="1" x14ac:dyDescent="0.2">
      <c r="A80" s="16">
        <v>75</v>
      </c>
      <c r="B80" s="230"/>
      <c r="C80" s="152"/>
      <c r="D80" s="51"/>
      <c r="E80" s="51"/>
      <c r="F80" s="51"/>
      <c r="G80" s="51"/>
      <c r="H80" s="51"/>
      <c r="I80" s="51"/>
      <c r="J80" s="51"/>
      <c r="K80" s="50"/>
      <c r="L80" s="241"/>
      <c r="M80" s="120"/>
      <c r="N80" s="120"/>
      <c r="O80" s="120"/>
      <c r="P80" s="120"/>
      <c r="Q80" s="120"/>
      <c r="R80" s="120"/>
    </row>
    <row r="81" spans="1:18" ht="24.95" customHeight="1" x14ac:dyDescent="0.2">
      <c r="A81" s="16">
        <v>76</v>
      </c>
      <c r="B81" s="230"/>
      <c r="C81" s="152"/>
      <c r="D81" s="51"/>
      <c r="E81" s="51"/>
      <c r="F81" s="51"/>
      <c r="G81" s="51"/>
      <c r="H81" s="51"/>
      <c r="I81" s="51"/>
      <c r="J81" s="51"/>
      <c r="K81" s="50"/>
      <c r="L81" s="241"/>
      <c r="M81" s="120"/>
      <c r="N81" s="120"/>
      <c r="O81" s="120"/>
      <c r="P81" s="120"/>
      <c r="Q81" s="120"/>
      <c r="R81" s="120"/>
    </row>
    <row r="82" spans="1:18" ht="24.95" customHeight="1" x14ac:dyDescent="0.2">
      <c r="A82" s="16">
        <v>77</v>
      </c>
      <c r="B82" s="230"/>
      <c r="C82" s="152"/>
      <c r="D82" s="51"/>
      <c r="E82" s="51"/>
      <c r="F82" s="51"/>
      <c r="G82" s="51"/>
      <c r="H82" s="51"/>
      <c r="I82" s="51"/>
      <c r="J82" s="51"/>
      <c r="K82" s="50"/>
      <c r="L82" s="241"/>
      <c r="M82" s="120"/>
      <c r="N82" s="120"/>
      <c r="O82" s="120"/>
      <c r="P82" s="120"/>
      <c r="Q82" s="120"/>
      <c r="R82" s="120"/>
    </row>
    <row r="83" spans="1:18" ht="24.95" customHeight="1" x14ac:dyDescent="0.2">
      <c r="A83" s="16">
        <v>78</v>
      </c>
      <c r="B83" s="230"/>
      <c r="C83" s="152"/>
      <c r="D83" s="51"/>
      <c r="E83" s="51"/>
      <c r="F83" s="51"/>
      <c r="G83" s="51"/>
      <c r="H83" s="51"/>
      <c r="I83" s="51"/>
      <c r="J83" s="51"/>
      <c r="K83" s="50"/>
      <c r="L83" s="241"/>
      <c r="M83" s="120"/>
      <c r="N83" s="120"/>
      <c r="O83" s="120"/>
      <c r="P83" s="120"/>
      <c r="Q83" s="120"/>
      <c r="R83" s="120"/>
    </row>
    <row r="84" spans="1:18" ht="24.95" customHeight="1" x14ac:dyDescent="0.2">
      <c r="A84" s="16">
        <v>79</v>
      </c>
      <c r="B84" s="230"/>
      <c r="C84" s="152"/>
      <c r="D84" s="51"/>
      <c r="E84" s="51"/>
      <c r="F84" s="51"/>
      <c r="G84" s="51"/>
      <c r="H84" s="51"/>
      <c r="I84" s="51"/>
      <c r="J84" s="51"/>
      <c r="K84" s="50"/>
      <c r="L84" s="241"/>
      <c r="M84" s="120"/>
      <c r="N84" s="120"/>
      <c r="O84" s="120"/>
      <c r="P84" s="120"/>
      <c r="Q84" s="120"/>
      <c r="R84" s="120"/>
    </row>
    <row r="85" spans="1:18" ht="24.95" customHeight="1" x14ac:dyDescent="0.2">
      <c r="A85" s="16">
        <v>80</v>
      </c>
      <c r="B85" s="230"/>
      <c r="C85" s="152"/>
      <c r="D85" s="51"/>
      <c r="E85" s="51"/>
      <c r="F85" s="51"/>
      <c r="G85" s="51"/>
      <c r="H85" s="51"/>
      <c r="I85" s="51"/>
      <c r="J85" s="51"/>
      <c r="K85" s="50"/>
      <c r="L85" s="241"/>
      <c r="M85" s="120"/>
      <c r="N85" s="120"/>
      <c r="O85" s="120"/>
      <c r="P85" s="120"/>
      <c r="Q85" s="120"/>
      <c r="R85" s="120"/>
    </row>
    <row r="86" spans="1:18" ht="24.95" customHeight="1" x14ac:dyDescent="0.2">
      <c r="A86" s="16">
        <v>81</v>
      </c>
      <c r="B86" s="230"/>
      <c r="C86" s="152"/>
      <c r="D86" s="51"/>
      <c r="E86" s="51"/>
      <c r="F86" s="51"/>
      <c r="G86" s="51"/>
      <c r="H86" s="51"/>
      <c r="I86" s="51"/>
      <c r="J86" s="51"/>
      <c r="K86" s="50"/>
      <c r="L86" s="241"/>
      <c r="M86" s="120"/>
      <c r="N86" s="120"/>
      <c r="O86" s="120"/>
      <c r="P86" s="120"/>
      <c r="Q86" s="120"/>
      <c r="R86" s="120"/>
    </row>
    <row r="87" spans="1:18" ht="24.95" customHeight="1" x14ac:dyDescent="0.2">
      <c r="A87" s="16">
        <v>82</v>
      </c>
      <c r="B87" s="230"/>
      <c r="C87" s="152"/>
      <c r="D87" s="51"/>
      <c r="E87" s="51"/>
      <c r="F87" s="51"/>
      <c r="G87" s="51"/>
      <c r="H87" s="51"/>
      <c r="I87" s="51"/>
      <c r="J87" s="51"/>
      <c r="K87" s="50"/>
      <c r="L87" s="241"/>
      <c r="M87" s="120"/>
      <c r="N87" s="120"/>
      <c r="O87" s="120"/>
      <c r="P87" s="120"/>
      <c r="Q87" s="120"/>
      <c r="R87" s="120"/>
    </row>
    <row r="88" spans="1:18" ht="24.95" customHeight="1" x14ac:dyDescent="0.2">
      <c r="A88" s="16">
        <v>83</v>
      </c>
      <c r="B88" s="230"/>
      <c r="C88" s="152"/>
      <c r="D88" s="51"/>
      <c r="E88" s="51"/>
      <c r="F88" s="51"/>
      <c r="G88" s="51"/>
      <c r="H88" s="51"/>
      <c r="I88" s="51"/>
      <c r="J88" s="51"/>
      <c r="K88" s="50"/>
      <c r="L88" s="241"/>
      <c r="M88" s="120"/>
      <c r="N88" s="120"/>
      <c r="O88" s="120"/>
      <c r="P88" s="120"/>
      <c r="Q88" s="120"/>
      <c r="R88" s="120"/>
    </row>
    <row r="89" spans="1:18" ht="24.95" customHeight="1" x14ac:dyDescent="0.2">
      <c r="A89" s="16">
        <v>84</v>
      </c>
      <c r="B89" s="230"/>
      <c r="C89" s="152"/>
      <c r="D89" s="51"/>
      <c r="E89" s="51"/>
      <c r="F89" s="51"/>
      <c r="G89" s="51"/>
      <c r="H89" s="51"/>
      <c r="I89" s="51"/>
      <c r="J89" s="51"/>
      <c r="K89" s="50"/>
      <c r="L89" s="241"/>
      <c r="M89" s="120"/>
      <c r="N89" s="120"/>
      <c r="O89" s="120"/>
      <c r="P89" s="120"/>
      <c r="Q89" s="120"/>
      <c r="R89" s="120"/>
    </row>
    <row r="90" spans="1:18" ht="24.95" customHeight="1" x14ac:dyDescent="0.2">
      <c r="A90" s="16">
        <v>85</v>
      </c>
      <c r="B90" s="230"/>
      <c r="C90" s="152"/>
      <c r="D90" s="51"/>
      <c r="E90" s="51"/>
      <c r="F90" s="51"/>
      <c r="G90" s="51"/>
      <c r="H90" s="51"/>
      <c r="I90" s="51"/>
      <c r="J90" s="51"/>
      <c r="K90" s="50"/>
      <c r="L90" s="241"/>
      <c r="M90" s="120"/>
      <c r="N90" s="120"/>
      <c r="O90" s="120"/>
      <c r="P90" s="120"/>
      <c r="Q90" s="120"/>
      <c r="R90" s="120"/>
    </row>
    <row r="91" spans="1:18" ht="24.95" customHeight="1" x14ac:dyDescent="0.2">
      <c r="A91" s="16">
        <v>86</v>
      </c>
      <c r="B91" s="230"/>
      <c r="C91" s="152"/>
      <c r="D91" s="51"/>
      <c r="E91" s="51"/>
      <c r="F91" s="51"/>
      <c r="G91" s="51"/>
      <c r="H91" s="51"/>
      <c r="I91" s="51"/>
      <c r="J91" s="51"/>
      <c r="K91" s="50"/>
      <c r="L91" s="241"/>
      <c r="M91" s="120"/>
      <c r="N91" s="120"/>
      <c r="O91" s="120"/>
      <c r="P91" s="120"/>
      <c r="Q91" s="120"/>
      <c r="R91" s="120"/>
    </row>
    <row r="92" spans="1:18" ht="24.95" customHeight="1" x14ac:dyDescent="0.2">
      <c r="A92" s="16">
        <v>87</v>
      </c>
      <c r="B92" s="230"/>
      <c r="C92" s="152"/>
      <c r="D92" s="51"/>
      <c r="E92" s="51"/>
      <c r="F92" s="51"/>
      <c r="G92" s="51"/>
      <c r="H92" s="51"/>
      <c r="I92" s="51"/>
      <c r="J92" s="51"/>
      <c r="K92" s="50"/>
      <c r="L92" s="241"/>
      <c r="M92" s="120"/>
      <c r="N92" s="120"/>
      <c r="O92" s="120"/>
      <c r="P92" s="120"/>
      <c r="Q92" s="120"/>
      <c r="R92" s="120"/>
    </row>
    <row r="93" spans="1:18" ht="24.95" customHeight="1" x14ac:dyDescent="0.2">
      <c r="A93" s="16">
        <v>88</v>
      </c>
      <c r="B93" s="230"/>
      <c r="C93" s="152"/>
      <c r="D93" s="51"/>
      <c r="E93" s="51"/>
      <c r="F93" s="51"/>
      <c r="G93" s="51"/>
      <c r="H93" s="51"/>
      <c r="I93" s="51"/>
      <c r="J93" s="51"/>
      <c r="K93" s="50"/>
      <c r="L93" s="241"/>
      <c r="M93" s="120"/>
      <c r="N93" s="120"/>
      <c r="O93" s="120"/>
      <c r="P93" s="120"/>
      <c r="Q93" s="120"/>
      <c r="R93" s="120"/>
    </row>
    <row r="94" spans="1:18" ht="24.95" customHeight="1" x14ac:dyDescent="0.2">
      <c r="A94" s="16">
        <v>89</v>
      </c>
      <c r="B94" s="230"/>
      <c r="C94" s="152"/>
      <c r="D94" s="51"/>
      <c r="E94" s="51"/>
      <c r="F94" s="51"/>
      <c r="G94" s="51"/>
      <c r="H94" s="51"/>
      <c r="I94" s="51"/>
      <c r="J94" s="51"/>
      <c r="K94" s="50"/>
      <c r="L94" s="241"/>
      <c r="M94" s="120"/>
      <c r="N94" s="120"/>
      <c r="O94" s="120"/>
      <c r="P94" s="120"/>
      <c r="Q94" s="120"/>
      <c r="R94" s="120"/>
    </row>
    <row r="95" spans="1:18" ht="24.95" customHeight="1" x14ac:dyDescent="0.2">
      <c r="A95" s="16">
        <v>90</v>
      </c>
      <c r="B95" s="230"/>
      <c r="C95" s="152"/>
      <c r="D95" s="51"/>
      <c r="E95" s="51"/>
      <c r="F95" s="51"/>
      <c r="G95" s="51"/>
      <c r="H95" s="51"/>
      <c r="I95" s="51"/>
      <c r="J95" s="51"/>
      <c r="K95" s="50"/>
      <c r="L95" s="241"/>
      <c r="M95" s="120"/>
      <c r="N95" s="120"/>
      <c r="O95" s="120"/>
      <c r="P95" s="120"/>
      <c r="Q95" s="120"/>
      <c r="R95" s="120"/>
    </row>
    <row r="96" spans="1:18" ht="24.95" customHeight="1" x14ac:dyDescent="0.2">
      <c r="A96" s="16">
        <v>91</v>
      </c>
      <c r="B96" s="231"/>
      <c r="C96" s="212"/>
      <c r="D96" s="51"/>
      <c r="E96" s="51"/>
      <c r="F96" s="51"/>
      <c r="G96" s="51"/>
      <c r="H96" s="51"/>
      <c r="I96" s="51"/>
      <c r="J96" s="51"/>
      <c r="K96" s="50"/>
      <c r="L96" s="241"/>
      <c r="M96" s="120"/>
      <c r="N96" s="120"/>
      <c r="O96" s="120"/>
      <c r="P96" s="120"/>
      <c r="Q96" s="120"/>
      <c r="R96" s="120"/>
    </row>
    <row r="97" spans="1:18" ht="24.95" customHeight="1" x14ac:dyDescent="0.2">
      <c r="A97" s="16">
        <v>92</v>
      </c>
      <c r="B97" s="231"/>
      <c r="C97" s="212"/>
      <c r="D97" s="51"/>
      <c r="E97" s="51"/>
      <c r="F97" s="51"/>
      <c r="G97" s="51"/>
      <c r="H97" s="51"/>
      <c r="I97" s="51"/>
      <c r="J97" s="51"/>
      <c r="K97" s="50"/>
      <c r="L97" s="241"/>
      <c r="M97" s="120"/>
      <c r="N97" s="120"/>
      <c r="O97" s="120"/>
      <c r="P97" s="120"/>
      <c r="Q97" s="120"/>
      <c r="R97" s="120"/>
    </row>
    <row r="98" spans="1:18" ht="24.95" customHeight="1" x14ac:dyDescent="0.2">
      <c r="A98" s="16">
        <v>93</v>
      </c>
      <c r="B98" s="231"/>
      <c r="C98" s="212"/>
      <c r="D98" s="51"/>
      <c r="E98" s="51"/>
      <c r="F98" s="51"/>
      <c r="G98" s="51"/>
      <c r="H98" s="51"/>
      <c r="I98" s="51"/>
      <c r="J98" s="51"/>
      <c r="K98" s="50"/>
      <c r="L98" s="241"/>
      <c r="M98" s="120"/>
      <c r="N98" s="120"/>
      <c r="O98" s="120"/>
      <c r="P98" s="120"/>
      <c r="Q98" s="120"/>
      <c r="R98" s="120"/>
    </row>
    <row r="99" spans="1:18" ht="24.95" customHeight="1" x14ac:dyDescent="0.2">
      <c r="A99" s="16">
        <v>94</v>
      </c>
      <c r="B99" s="231"/>
      <c r="C99" s="212"/>
      <c r="D99" s="51"/>
      <c r="E99" s="51"/>
      <c r="F99" s="51"/>
      <c r="G99" s="51"/>
      <c r="H99" s="51"/>
      <c r="I99" s="51"/>
      <c r="J99" s="51"/>
      <c r="K99" s="50"/>
      <c r="L99" s="241"/>
      <c r="M99" s="120"/>
      <c r="N99" s="120"/>
      <c r="O99" s="120"/>
      <c r="P99" s="120"/>
      <c r="Q99" s="120"/>
      <c r="R99" s="120"/>
    </row>
    <row r="100" spans="1:18" ht="24.95" customHeight="1" x14ac:dyDescent="0.2">
      <c r="A100" s="16">
        <v>95</v>
      </c>
      <c r="B100" s="231"/>
      <c r="C100" s="212"/>
      <c r="D100" s="51"/>
      <c r="E100" s="51"/>
      <c r="F100" s="51"/>
      <c r="G100" s="51"/>
      <c r="H100" s="51"/>
      <c r="I100" s="51"/>
      <c r="J100" s="51"/>
      <c r="K100" s="50"/>
      <c r="L100" s="241"/>
      <c r="M100" s="120"/>
      <c r="N100" s="120"/>
      <c r="O100" s="120"/>
      <c r="P100" s="120"/>
      <c r="Q100" s="120"/>
      <c r="R100" s="120"/>
    </row>
    <row r="101" spans="1:18" ht="24.95" customHeight="1" x14ac:dyDescent="0.2">
      <c r="A101" s="16">
        <v>96</v>
      </c>
      <c r="B101" s="231"/>
      <c r="C101" s="212"/>
      <c r="D101" s="51"/>
      <c r="E101" s="51"/>
      <c r="F101" s="51"/>
      <c r="G101" s="51"/>
      <c r="H101" s="51"/>
      <c r="I101" s="51"/>
      <c r="J101" s="51"/>
      <c r="K101" s="50"/>
      <c r="L101" s="241"/>
      <c r="M101" s="120"/>
      <c r="N101" s="120"/>
      <c r="O101" s="120"/>
      <c r="P101" s="120"/>
      <c r="Q101" s="120"/>
      <c r="R101" s="120"/>
    </row>
    <row r="102" spans="1:18" ht="24.95" customHeight="1" x14ac:dyDescent="0.2">
      <c r="A102" s="16">
        <v>97</v>
      </c>
      <c r="B102" s="231"/>
      <c r="C102" s="212"/>
      <c r="D102" s="51"/>
      <c r="E102" s="51"/>
      <c r="F102" s="51"/>
      <c r="G102" s="51"/>
      <c r="H102" s="51"/>
      <c r="I102" s="51"/>
      <c r="J102" s="51"/>
      <c r="K102" s="50"/>
      <c r="L102" s="241"/>
      <c r="M102" s="120"/>
      <c r="N102" s="120"/>
      <c r="O102" s="120"/>
      <c r="P102" s="120"/>
      <c r="Q102" s="120"/>
      <c r="R102" s="120"/>
    </row>
    <row r="103" spans="1:18" ht="24.95" customHeight="1" x14ac:dyDescent="0.2">
      <c r="A103" s="16">
        <v>98</v>
      </c>
      <c r="B103" s="231"/>
      <c r="C103" s="212"/>
      <c r="D103" s="51"/>
      <c r="E103" s="51"/>
      <c r="F103" s="51"/>
      <c r="G103" s="51"/>
      <c r="H103" s="51"/>
      <c r="I103" s="51"/>
      <c r="J103" s="51"/>
      <c r="K103" s="50"/>
      <c r="L103" s="241"/>
      <c r="M103" s="120"/>
      <c r="N103" s="120"/>
      <c r="O103" s="120"/>
      <c r="P103" s="120"/>
      <c r="Q103" s="120"/>
      <c r="R103" s="120"/>
    </row>
    <row r="104" spans="1:18" ht="24.95" customHeight="1" x14ac:dyDescent="0.2">
      <c r="A104" s="16">
        <v>99</v>
      </c>
      <c r="B104" s="231"/>
      <c r="C104" s="212"/>
      <c r="D104" s="51"/>
      <c r="E104" s="51"/>
      <c r="F104" s="51"/>
      <c r="G104" s="51"/>
      <c r="H104" s="51"/>
      <c r="I104" s="51"/>
      <c r="J104" s="51"/>
      <c r="K104" s="50"/>
      <c r="L104" s="241"/>
      <c r="M104" s="120"/>
      <c r="N104" s="120"/>
      <c r="O104" s="120"/>
      <c r="P104" s="120"/>
      <c r="Q104" s="120"/>
      <c r="R104" s="120"/>
    </row>
    <row r="105" spans="1:18" ht="24.95" customHeight="1" x14ac:dyDescent="0.2">
      <c r="A105" s="16">
        <v>100</v>
      </c>
      <c r="B105" s="231"/>
      <c r="C105" s="212"/>
      <c r="D105" s="51"/>
      <c r="E105" s="51"/>
      <c r="F105" s="51"/>
      <c r="G105" s="51"/>
      <c r="H105" s="51"/>
      <c r="I105" s="51"/>
      <c r="J105" s="51"/>
      <c r="K105" s="50"/>
      <c r="L105" s="241"/>
      <c r="M105" s="120"/>
      <c r="N105" s="120"/>
      <c r="O105" s="120"/>
      <c r="P105" s="120"/>
      <c r="Q105" s="120"/>
      <c r="R105" s="120"/>
    </row>
    <row r="106" spans="1:18" ht="24.95" customHeight="1" x14ac:dyDescent="0.2">
      <c r="A106" s="16">
        <v>101</v>
      </c>
      <c r="B106" s="231"/>
      <c r="C106" s="212"/>
      <c r="D106" s="51"/>
      <c r="E106" s="51"/>
      <c r="F106" s="51"/>
      <c r="G106" s="51"/>
      <c r="H106" s="51"/>
      <c r="I106" s="51"/>
      <c r="J106" s="51"/>
      <c r="K106" s="50"/>
      <c r="L106" s="241"/>
      <c r="M106" s="120"/>
      <c r="N106" s="120"/>
      <c r="O106" s="120"/>
      <c r="P106" s="120"/>
      <c r="Q106" s="120"/>
      <c r="R106" s="120"/>
    </row>
    <row r="107" spans="1:18" ht="24.95" customHeight="1" x14ac:dyDescent="0.2">
      <c r="A107" s="16">
        <v>102</v>
      </c>
      <c r="B107" s="231"/>
      <c r="C107" s="212"/>
      <c r="D107" s="51"/>
      <c r="E107" s="51"/>
      <c r="F107" s="51"/>
      <c r="G107" s="51"/>
      <c r="H107" s="51"/>
      <c r="I107" s="51"/>
      <c r="J107" s="51"/>
      <c r="K107" s="50"/>
      <c r="L107" s="241"/>
      <c r="M107" s="120"/>
      <c r="N107" s="120"/>
      <c r="O107" s="120"/>
      <c r="P107" s="120"/>
      <c r="Q107" s="120"/>
      <c r="R107" s="120"/>
    </row>
    <row r="108" spans="1:18" ht="24.95" customHeight="1" x14ac:dyDescent="0.2">
      <c r="A108" s="16">
        <v>103</v>
      </c>
      <c r="B108" s="231"/>
      <c r="C108" s="212"/>
      <c r="D108" s="51"/>
      <c r="E108" s="51"/>
      <c r="F108" s="51"/>
      <c r="G108" s="51"/>
      <c r="H108" s="51"/>
      <c r="I108" s="51"/>
      <c r="J108" s="51"/>
      <c r="K108" s="50"/>
      <c r="L108" s="241"/>
      <c r="M108" s="120"/>
      <c r="N108" s="120"/>
      <c r="O108" s="120"/>
      <c r="P108" s="120"/>
      <c r="Q108" s="120"/>
      <c r="R108" s="120"/>
    </row>
    <row r="109" spans="1:18" ht="24.95" customHeight="1" x14ac:dyDescent="0.2">
      <c r="A109" s="16">
        <v>104</v>
      </c>
      <c r="B109" s="231"/>
      <c r="C109" s="212"/>
      <c r="D109" s="51"/>
      <c r="E109" s="51"/>
      <c r="F109" s="51"/>
      <c r="G109" s="51"/>
      <c r="H109" s="51"/>
      <c r="I109" s="51"/>
      <c r="J109" s="51"/>
      <c r="K109" s="50"/>
      <c r="L109" s="241"/>
      <c r="M109" s="120"/>
      <c r="N109" s="120"/>
      <c r="O109" s="120"/>
      <c r="P109" s="120"/>
      <c r="Q109" s="120"/>
      <c r="R109" s="120"/>
    </row>
    <row r="110" spans="1:18" ht="24.95" customHeight="1" x14ac:dyDescent="0.2">
      <c r="A110" s="16">
        <v>105</v>
      </c>
      <c r="B110" s="231"/>
      <c r="C110" s="212"/>
      <c r="D110" s="51"/>
      <c r="E110" s="51"/>
      <c r="F110" s="51"/>
      <c r="G110" s="51"/>
      <c r="H110" s="51"/>
      <c r="I110" s="51"/>
      <c r="J110" s="51"/>
      <c r="K110" s="50"/>
      <c r="L110" s="241"/>
      <c r="M110" s="120"/>
      <c r="N110" s="120"/>
      <c r="O110" s="120"/>
      <c r="P110" s="120"/>
      <c r="Q110" s="120"/>
      <c r="R110" s="120"/>
    </row>
    <row r="111" spans="1:18" ht="24.95" customHeight="1" x14ac:dyDescent="0.2">
      <c r="A111" s="16">
        <v>106</v>
      </c>
      <c r="B111" s="231"/>
      <c r="C111" s="212"/>
      <c r="D111" s="51"/>
      <c r="E111" s="51"/>
      <c r="F111" s="51"/>
      <c r="G111" s="51"/>
      <c r="H111" s="51"/>
      <c r="I111" s="51"/>
      <c r="J111" s="51"/>
      <c r="K111" s="50"/>
      <c r="L111" s="241"/>
      <c r="M111" s="120"/>
      <c r="N111" s="120"/>
      <c r="O111" s="120"/>
      <c r="P111" s="120"/>
      <c r="Q111" s="120"/>
      <c r="R111" s="120"/>
    </row>
    <row r="112" spans="1:18" ht="24.95" customHeight="1" x14ac:dyDescent="0.2">
      <c r="A112" s="16">
        <v>107</v>
      </c>
      <c r="B112" s="231"/>
      <c r="C112" s="212"/>
      <c r="D112" s="51"/>
      <c r="E112" s="51"/>
      <c r="F112" s="51"/>
      <c r="G112" s="51"/>
      <c r="H112" s="51"/>
      <c r="I112" s="51"/>
      <c r="J112" s="51"/>
      <c r="K112" s="50"/>
      <c r="L112" s="241"/>
      <c r="M112" s="120"/>
      <c r="N112" s="120"/>
      <c r="O112" s="120"/>
      <c r="P112" s="120"/>
      <c r="Q112" s="120"/>
      <c r="R112" s="120"/>
    </row>
    <row r="113" spans="1:18" ht="24.95" customHeight="1" x14ac:dyDescent="0.2">
      <c r="A113" s="16">
        <v>108</v>
      </c>
      <c r="B113" s="231"/>
      <c r="C113" s="212"/>
      <c r="D113" s="51"/>
      <c r="E113" s="51"/>
      <c r="F113" s="51"/>
      <c r="G113" s="51"/>
      <c r="H113" s="51"/>
      <c r="I113" s="51"/>
      <c r="J113" s="51"/>
      <c r="K113" s="50"/>
      <c r="L113" s="241"/>
      <c r="M113" s="120"/>
      <c r="N113" s="120"/>
      <c r="O113" s="120"/>
      <c r="P113" s="120"/>
      <c r="Q113" s="120"/>
      <c r="R113" s="120"/>
    </row>
    <row r="114" spans="1:18" ht="24.95" customHeight="1" x14ac:dyDescent="0.2">
      <c r="A114" s="16">
        <v>109</v>
      </c>
      <c r="B114" s="231"/>
      <c r="C114" s="212"/>
      <c r="D114" s="51"/>
      <c r="E114" s="51"/>
      <c r="F114" s="51"/>
      <c r="G114" s="51"/>
      <c r="H114" s="51"/>
      <c r="I114" s="51"/>
      <c r="J114" s="51"/>
      <c r="K114" s="50"/>
      <c r="L114" s="241"/>
      <c r="M114" s="120"/>
      <c r="N114" s="120"/>
      <c r="O114" s="120"/>
      <c r="P114" s="120"/>
      <c r="Q114" s="120"/>
      <c r="R114" s="120"/>
    </row>
    <row r="115" spans="1:18" ht="24.95" customHeight="1" x14ac:dyDescent="0.2">
      <c r="A115" s="16">
        <v>110</v>
      </c>
      <c r="B115" s="231"/>
      <c r="C115" s="212"/>
      <c r="D115" s="51"/>
      <c r="E115" s="51"/>
      <c r="F115" s="51"/>
      <c r="G115" s="51"/>
      <c r="H115" s="51"/>
      <c r="I115" s="51"/>
      <c r="J115" s="51"/>
      <c r="K115" s="50"/>
      <c r="L115" s="241"/>
      <c r="M115" s="120"/>
      <c r="N115" s="120"/>
      <c r="O115" s="120"/>
      <c r="P115" s="120"/>
      <c r="Q115" s="120"/>
      <c r="R115" s="120"/>
    </row>
    <row r="116" spans="1:18" ht="24.95" customHeight="1" x14ac:dyDescent="0.2">
      <c r="A116" s="16">
        <v>111</v>
      </c>
      <c r="B116" s="231"/>
      <c r="C116" s="212"/>
      <c r="D116" s="51"/>
      <c r="E116" s="51"/>
      <c r="F116" s="51"/>
      <c r="G116" s="51"/>
      <c r="H116" s="51"/>
      <c r="I116" s="51"/>
      <c r="J116" s="51"/>
      <c r="K116" s="50"/>
      <c r="L116" s="241"/>
      <c r="M116" s="120"/>
      <c r="N116" s="120"/>
      <c r="O116" s="120"/>
      <c r="P116" s="120"/>
      <c r="Q116" s="120"/>
      <c r="R116" s="120"/>
    </row>
    <row r="117" spans="1:18" ht="24.95" customHeight="1" x14ac:dyDescent="0.2">
      <c r="A117" s="16">
        <v>112</v>
      </c>
      <c r="B117" s="231"/>
      <c r="C117" s="212"/>
      <c r="D117" s="51"/>
      <c r="E117" s="51"/>
      <c r="F117" s="51"/>
      <c r="G117" s="51"/>
      <c r="H117" s="51"/>
      <c r="I117" s="51"/>
      <c r="J117" s="51"/>
      <c r="K117" s="50"/>
      <c r="L117" s="241"/>
      <c r="M117" s="120"/>
      <c r="N117" s="120"/>
      <c r="O117" s="120"/>
      <c r="P117" s="120"/>
      <c r="Q117" s="120"/>
      <c r="R117" s="120"/>
    </row>
    <row r="118" spans="1:18" ht="24.95" customHeight="1" x14ac:dyDescent="0.2">
      <c r="A118" s="16">
        <v>113</v>
      </c>
      <c r="B118" s="231"/>
      <c r="C118" s="212"/>
      <c r="D118" s="51"/>
      <c r="E118" s="51"/>
      <c r="F118" s="51"/>
      <c r="G118" s="51"/>
      <c r="H118" s="51"/>
      <c r="I118" s="51"/>
      <c r="J118" s="51"/>
      <c r="K118" s="50"/>
      <c r="L118" s="241"/>
      <c r="M118" s="120"/>
      <c r="N118" s="120"/>
      <c r="O118" s="120"/>
      <c r="P118" s="120"/>
      <c r="Q118" s="120"/>
      <c r="R118" s="120"/>
    </row>
    <row r="119" spans="1:18" ht="24.95" customHeight="1" x14ac:dyDescent="0.2">
      <c r="A119" s="16">
        <v>114</v>
      </c>
      <c r="B119" s="231"/>
      <c r="C119" s="212"/>
      <c r="D119" s="51"/>
      <c r="E119" s="51"/>
      <c r="F119" s="51"/>
      <c r="G119" s="51"/>
      <c r="H119" s="51"/>
      <c r="I119" s="51"/>
      <c r="J119" s="51"/>
      <c r="K119" s="50"/>
      <c r="L119" s="241"/>
      <c r="M119" s="120"/>
      <c r="N119" s="120"/>
      <c r="O119" s="120"/>
      <c r="P119" s="120"/>
      <c r="Q119" s="120"/>
      <c r="R119" s="120"/>
    </row>
    <row r="120" spans="1:18" ht="24.95" customHeight="1" x14ac:dyDescent="0.2">
      <c r="A120" s="16">
        <v>115</v>
      </c>
      <c r="B120" s="231"/>
      <c r="C120" s="212"/>
      <c r="D120" s="51"/>
      <c r="E120" s="51"/>
      <c r="F120" s="51"/>
      <c r="G120" s="51"/>
      <c r="H120" s="51"/>
      <c r="I120" s="51"/>
      <c r="J120" s="51"/>
      <c r="K120" s="50"/>
      <c r="L120" s="241"/>
      <c r="M120" s="120"/>
      <c r="N120" s="120"/>
      <c r="O120" s="120"/>
      <c r="P120" s="120"/>
      <c r="Q120" s="120"/>
      <c r="R120" s="120"/>
    </row>
    <row r="121" spans="1:18" ht="24.95" customHeight="1" x14ac:dyDescent="0.2">
      <c r="A121" s="16">
        <v>116</v>
      </c>
      <c r="B121" s="231"/>
      <c r="C121" s="212"/>
      <c r="D121" s="51"/>
      <c r="E121" s="51"/>
      <c r="F121" s="51"/>
      <c r="G121" s="51"/>
      <c r="H121" s="51"/>
      <c r="I121" s="51"/>
      <c r="J121" s="51"/>
      <c r="K121" s="50"/>
      <c r="L121" s="241"/>
      <c r="M121" s="120"/>
      <c r="N121" s="120"/>
      <c r="O121" s="120"/>
      <c r="P121" s="120"/>
      <c r="Q121" s="120"/>
      <c r="R121" s="120"/>
    </row>
    <row r="122" spans="1:18" ht="24.95" customHeight="1" x14ac:dyDescent="0.2">
      <c r="A122" s="16">
        <v>117</v>
      </c>
      <c r="B122" s="231"/>
      <c r="C122" s="212"/>
      <c r="D122" s="51"/>
      <c r="E122" s="51"/>
      <c r="F122" s="51"/>
      <c r="G122" s="51"/>
      <c r="H122" s="51"/>
      <c r="I122" s="51"/>
      <c r="J122" s="51"/>
      <c r="K122" s="50"/>
      <c r="L122" s="241"/>
      <c r="M122" s="120"/>
      <c r="N122" s="120"/>
      <c r="O122" s="120"/>
      <c r="P122" s="120"/>
      <c r="Q122" s="120"/>
      <c r="R122" s="120"/>
    </row>
    <row r="123" spans="1:18" ht="24.95" customHeight="1" x14ac:dyDescent="0.2">
      <c r="A123" s="16">
        <v>118</v>
      </c>
      <c r="B123" s="231"/>
      <c r="C123" s="212"/>
      <c r="D123" s="51"/>
      <c r="E123" s="51"/>
      <c r="F123" s="51"/>
      <c r="G123" s="51"/>
      <c r="H123" s="51"/>
      <c r="I123" s="51"/>
      <c r="J123" s="51"/>
      <c r="K123" s="50"/>
      <c r="L123" s="241"/>
      <c r="M123" s="120"/>
      <c r="N123" s="120"/>
      <c r="O123" s="120"/>
      <c r="P123" s="120"/>
      <c r="Q123" s="120"/>
      <c r="R123" s="120"/>
    </row>
    <row r="124" spans="1:18" ht="24.95" customHeight="1" x14ac:dyDescent="0.2">
      <c r="A124" s="16">
        <v>119</v>
      </c>
      <c r="B124" s="231"/>
      <c r="C124" s="212"/>
      <c r="D124" s="51"/>
      <c r="E124" s="51"/>
      <c r="F124" s="51"/>
      <c r="G124" s="51"/>
      <c r="H124" s="51"/>
      <c r="I124" s="51"/>
      <c r="J124" s="51"/>
      <c r="K124" s="50"/>
      <c r="L124" s="241"/>
      <c r="M124" s="120"/>
      <c r="N124" s="120"/>
      <c r="O124" s="120"/>
      <c r="P124" s="120"/>
      <c r="Q124" s="120"/>
      <c r="R124" s="120"/>
    </row>
    <row r="125" spans="1:18" ht="24.95" customHeight="1" x14ac:dyDescent="0.2">
      <c r="A125" s="16">
        <v>120</v>
      </c>
      <c r="B125" s="231"/>
      <c r="C125" s="212"/>
      <c r="D125" s="51"/>
      <c r="E125" s="51"/>
      <c r="F125" s="51"/>
      <c r="G125" s="51"/>
      <c r="H125" s="51"/>
      <c r="I125" s="51"/>
      <c r="J125" s="51"/>
      <c r="K125" s="50"/>
      <c r="L125" s="241"/>
      <c r="M125" s="120"/>
      <c r="N125" s="120"/>
      <c r="O125" s="120"/>
      <c r="P125" s="120"/>
      <c r="Q125" s="120"/>
      <c r="R125" s="120"/>
    </row>
    <row r="126" spans="1:18" ht="24.95" customHeight="1" x14ac:dyDescent="0.2">
      <c r="A126" s="16">
        <v>121</v>
      </c>
      <c r="B126" s="231"/>
      <c r="C126" s="212"/>
      <c r="D126" s="51"/>
      <c r="E126" s="51"/>
      <c r="F126" s="51"/>
      <c r="G126" s="51"/>
      <c r="H126" s="51"/>
      <c r="I126" s="51"/>
      <c r="J126" s="51"/>
      <c r="K126" s="50"/>
      <c r="L126" s="241"/>
      <c r="M126" s="120"/>
      <c r="N126" s="120"/>
      <c r="O126" s="120"/>
      <c r="P126" s="120"/>
      <c r="Q126" s="120"/>
      <c r="R126" s="120"/>
    </row>
    <row r="127" spans="1:18" ht="24.95" customHeight="1" x14ac:dyDescent="0.2">
      <c r="A127" s="16">
        <v>122</v>
      </c>
      <c r="B127" s="231"/>
      <c r="C127" s="212"/>
      <c r="D127" s="51"/>
      <c r="E127" s="51"/>
      <c r="F127" s="51"/>
      <c r="G127" s="51"/>
      <c r="H127" s="51"/>
      <c r="I127" s="51"/>
      <c r="J127" s="51"/>
      <c r="K127" s="50"/>
      <c r="L127" s="241"/>
      <c r="M127" s="120"/>
      <c r="N127" s="120"/>
      <c r="O127" s="120"/>
      <c r="P127" s="120"/>
      <c r="Q127" s="120"/>
      <c r="R127" s="120"/>
    </row>
    <row r="128" spans="1:18" ht="24.95" customHeight="1" x14ac:dyDescent="0.2">
      <c r="A128" s="16">
        <v>123</v>
      </c>
      <c r="B128" s="231"/>
      <c r="C128" s="212"/>
      <c r="D128" s="51"/>
      <c r="E128" s="51"/>
      <c r="F128" s="51"/>
      <c r="G128" s="51"/>
      <c r="H128" s="51"/>
      <c r="I128" s="51"/>
      <c r="J128" s="51"/>
      <c r="K128" s="50"/>
      <c r="L128" s="241"/>
      <c r="M128" s="120"/>
      <c r="N128" s="120"/>
      <c r="O128" s="120"/>
      <c r="P128" s="120"/>
      <c r="Q128" s="120"/>
      <c r="R128" s="120"/>
    </row>
    <row r="129" spans="1:18" ht="24.95" customHeight="1" x14ac:dyDescent="0.2">
      <c r="A129" s="16">
        <v>124</v>
      </c>
      <c r="B129" s="231"/>
      <c r="C129" s="212"/>
      <c r="D129" s="51"/>
      <c r="E129" s="51"/>
      <c r="F129" s="51"/>
      <c r="G129" s="51"/>
      <c r="H129" s="51"/>
      <c r="I129" s="51"/>
      <c r="J129" s="51"/>
      <c r="K129" s="50"/>
      <c r="L129" s="241"/>
      <c r="M129" s="120"/>
      <c r="N129" s="120"/>
      <c r="O129" s="120"/>
      <c r="P129" s="120"/>
      <c r="Q129" s="120"/>
      <c r="R129" s="120"/>
    </row>
    <row r="130" spans="1:18" ht="24.95" customHeight="1" x14ac:dyDescent="0.2">
      <c r="A130" s="16">
        <v>125</v>
      </c>
      <c r="B130" s="231"/>
      <c r="C130" s="212"/>
      <c r="D130" s="51"/>
      <c r="E130" s="51"/>
      <c r="F130" s="51"/>
      <c r="G130" s="51"/>
      <c r="H130" s="51"/>
      <c r="I130" s="51"/>
      <c r="J130" s="51"/>
      <c r="K130" s="50"/>
      <c r="L130" s="241"/>
      <c r="M130" s="120"/>
      <c r="N130" s="120"/>
      <c r="O130" s="120"/>
      <c r="P130" s="120"/>
      <c r="Q130" s="120"/>
      <c r="R130" s="120"/>
    </row>
    <row r="131" spans="1:18" ht="24.95" customHeight="1" x14ac:dyDescent="0.2">
      <c r="A131" s="16">
        <v>126</v>
      </c>
      <c r="B131" s="231"/>
      <c r="C131" s="212"/>
      <c r="D131" s="51"/>
      <c r="E131" s="51"/>
      <c r="F131" s="51"/>
      <c r="G131" s="51"/>
      <c r="H131" s="51"/>
      <c r="I131" s="51"/>
      <c r="J131" s="51"/>
      <c r="K131" s="50"/>
      <c r="L131" s="241"/>
      <c r="M131" s="120"/>
      <c r="N131" s="120"/>
      <c r="O131" s="120"/>
      <c r="P131" s="120"/>
      <c r="Q131" s="120"/>
      <c r="R131" s="120"/>
    </row>
    <row r="132" spans="1:18" ht="24.95" customHeight="1" x14ac:dyDescent="0.2">
      <c r="A132" s="16">
        <v>127</v>
      </c>
      <c r="B132" s="231"/>
      <c r="C132" s="212"/>
      <c r="D132" s="51"/>
      <c r="E132" s="51"/>
      <c r="F132" s="51"/>
      <c r="G132" s="51"/>
      <c r="H132" s="51"/>
      <c r="I132" s="51"/>
      <c r="J132" s="51"/>
      <c r="K132" s="50"/>
      <c r="L132" s="241"/>
      <c r="M132" s="120"/>
      <c r="N132" s="120"/>
      <c r="O132" s="120"/>
      <c r="P132" s="120"/>
      <c r="Q132" s="120"/>
      <c r="R132" s="120"/>
    </row>
    <row r="133" spans="1:18" ht="24.95" customHeight="1" x14ac:dyDescent="0.2">
      <c r="A133" s="16">
        <v>128</v>
      </c>
      <c r="B133" s="231"/>
      <c r="C133" s="212"/>
      <c r="D133" s="51"/>
      <c r="E133" s="51"/>
      <c r="F133" s="51"/>
      <c r="G133" s="51"/>
      <c r="H133" s="51"/>
      <c r="I133" s="51"/>
      <c r="J133" s="51"/>
      <c r="K133" s="50"/>
      <c r="L133" s="241"/>
      <c r="M133" s="120"/>
      <c r="N133" s="120"/>
      <c r="O133" s="120"/>
      <c r="P133" s="120"/>
      <c r="Q133" s="120"/>
      <c r="R133" s="120"/>
    </row>
    <row r="134" spans="1:18" ht="24.95" customHeight="1" x14ac:dyDescent="0.2">
      <c r="A134" s="16">
        <v>129</v>
      </c>
      <c r="B134" s="231"/>
      <c r="C134" s="212"/>
      <c r="D134" s="51"/>
      <c r="E134" s="51"/>
      <c r="F134" s="51"/>
      <c r="G134" s="51"/>
      <c r="H134" s="51"/>
      <c r="I134" s="51"/>
      <c r="J134" s="51"/>
      <c r="K134" s="50"/>
      <c r="L134" s="241"/>
      <c r="M134" s="120"/>
      <c r="N134" s="120"/>
      <c r="O134" s="120"/>
      <c r="P134" s="120"/>
      <c r="Q134" s="120"/>
      <c r="R134" s="120"/>
    </row>
    <row r="135" spans="1:18" ht="24.95" customHeight="1" x14ac:dyDescent="0.2">
      <c r="A135" s="16">
        <v>130</v>
      </c>
      <c r="B135" s="231"/>
      <c r="C135" s="212"/>
      <c r="D135" s="51"/>
      <c r="E135" s="51"/>
      <c r="F135" s="51"/>
      <c r="G135" s="51"/>
      <c r="H135" s="51"/>
      <c r="I135" s="51"/>
      <c r="J135" s="51"/>
      <c r="K135" s="50"/>
      <c r="L135" s="241"/>
      <c r="M135" s="120"/>
      <c r="N135" s="120"/>
      <c r="O135" s="120"/>
      <c r="P135" s="120"/>
      <c r="Q135" s="120"/>
      <c r="R135" s="120"/>
    </row>
    <row r="136" spans="1:18" ht="24.95" customHeight="1" x14ac:dyDescent="0.2">
      <c r="A136" s="16">
        <v>131</v>
      </c>
      <c r="B136" s="231"/>
      <c r="C136" s="212"/>
      <c r="D136" s="51"/>
      <c r="E136" s="51"/>
      <c r="F136" s="51"/>
      <c r="G136" s="51"/>
      <c r="H136" s="51"/>
      <c r="I136" s="51"/>
      <c r="J136" s="51"/>
      <c r="K136" s="50"/>
      <c r="L136" s="241"/>
      <c r="M136" s="120"/>
      <c r="N136" s="120"/>
      <c r="O136" s="120"/>
      <c r="P136" s="120"/>
      <c r="Q136" s="120"/>
      <c r="R136" s="120"/>
    </row>
    <row r="137" spans="1:18" ht="24.95" customHeight="1" x14ac:dyDescent="0.2">
      <c r="A137" s="16">
        <v>132</v>
      </c>
      <c r="B137" s="231"/>
      <c r="C137" s="212"/>
      <c r="D137" s="51"/>
      <c r="E137" s="51"/>
      <c r="F137" s="51"/>
      <c r="G137" s="51"/>
      <c r="H137" s="51"/>
      <c r="I137" s="51"/>
      <c r="J137" s="51"/>
      <c r="K137" s="50"/>
      <c r="L137" s="241"/>
      <c r="M137" s="120"/>
      <c r="N137" s="120"/>
      <c r="O137" s="120"/>
      <c r="P137" s="120"/>
      <c r="Q137" s="120"/>
      <c r="R137" s="120"/>
    </row>
    <row r="138" spans="1:18" ht="24.95" customHeight="1" x14ac:dyDescent="0.2">
      <c r="A138" s="16">
        <v>133</v>
      </c>
      <c r="B138" s="231"/>
      <c r="C138" s="212"/>
      <c r="D138" s="51"/>
      <c r="E138" s="51"/>
      <c r="F138" s="51"/>
      <c r="G138" s="51"/>
      <c r="H138" s="51"/>
      <c r="I138" s="51"/>
      <c r="J138" s="51"/>
      <c r="K138" s="50"/>
      <c r="L138" s="241"/>
      <c r="M138" s="120"/>
      <c r="N138" s="120"/>
      <c r="O138" s="120"/>
      <c r="P138" s="120"/>
      <c r="Q138" s="120"/>
      <c r="R138" s="120"/>
    </row>
    <row r="139" spans="1:18" ht="24.95" customHeight="1" x14ac:dyDescent="0.2">
      <c r="A139" s="16">
        <v>134</v>
      </c>
      <c r="B139" s="231"/>
      <c r="C139" s="212"/>
      <c r="D139" s="51"/>
      <c r="E139" s="51"/>
      <c r="F139" s="51"/>
      <c r="G139" s="51"/>
      <c r="H139" s="51"/>
      <c r="I139" s="51"/>
      <c r="J139" s="51"/>
      <c r="K139" s="50"/>
      <c r="L139" s="241"/>
      <c r="M139" s="120"/>
      <c r="N139" s="120"/>
      <c r="O139" s="120"/>
      <c r="P139" s="120"/>
      <c r="Q139" s="120"/>
      <c r="R139" s="120"/>
    </row>
    <row r="140" spans="1:18" ht="24.95" customHeight="1" x14ac:dyDescent="0.2">
      <c r="A140" s="16">
        <v>135</v>
      </c>
      <c r="B140" s="231"/>
      <c r="C140" s="212"/>
      <c r="D140" s="51"/>
      <c r="E140" s="51"/>
      <c r="F140" s="51"/>
      <c r="G140" s="51"/>
      <c r="H140" s="51"/>
      <c r="I140" s="51"/>
      <c r="J140" s="51"/>
      <c r="K140" s="50"/>
      <c r="L140" s="241"/>
      <c r="M140" s="120"/>
      <c r="N140" s="120"/>
      <c r="O140" s="120"/>
      <c r="P140" s="120"/>
      <c r="Q140" s="120"/>
      <c r="R140" s="120"/>
    </row>
    <row r="141" spans="1:18" ht="24.95" customHeight="1" x14ac:dyDescent="0.2">
      <c r="A141" s="16">
        <v>136</v>
      </c>
      <c r="B141" s="231"/>
      <c r="C141" s="212"/>
      <c r="D141" s="51"/>
      <c r="E141" s="51"/>
      <c r="F141" s="51"/>
      <c r="G141" s="51"/>
      <c r="H141" s="51"/>
      <c r="I141" s="51"/>
      <c r="J141" s="51"/>
      <c r="K141" s="50"/>
      <c r="L141" s="241"/>
      <c r="M141" s="120"/>
      <c r="N141" s="120"/>
      <c r="O141" s="120"/>
      <c r="P141" s="120"/>
      <c r="Q141" s="120"/>
      <c r="R141" s="120"/>
    </row>
    <row r="142" spans="1:18" ht="24.95" customHeight="1" x14ac:dyDescent="0.2">
      <c r="A142" s="16">
        <v>137</v>
      </c>
      <c r="B142" s="231"/>
      <c r="C142" s="212"/>
      <c r="D142" s="51"/>
      <c r="E142" s="51"/>
      <c r="F142" s="51"/>
      <c r="G142" s="51"/>
      <c r="H142" s="51"/>
      <c r="I142" s="51"/>
      <c r="J142" s="51"/>
      <c r="K142" s="50"/>
      <c r="L142" s="241"/>
      <c r="M142" s="120"/>
      <c r="N142" s="120"/>
      <c r="O142" s="120"/>
      <c r="P142" s="120"/>
      <c r="Q142" s="120"/>
      <c r="R142" s="120"/>
    </row>
    <row r="143" spans="1:18" ht="24.95" customHeight="1" x14ac:dyDescent="0.2">
      <c r="A143" s="16">
        <v>138</v>
      </c>
      <c r="B143" s="231"/>
      <c r="C143" s="212"/>
      <c r="D143" s="51"/>
      <c r="E143" s="51"/>
      <c r="F143" s="51"/>
      <c r="G143" s="51"/>
      <c r="H143" s="51"/>
      <c r="I143" s="51"/>
      <c r="J143" s="51"/>
      <c r="K143" s="50"/>
      <c r="L143" s="241"/>
      <c r="M143" s="120"/>
      <c r="N143" s="120"/>
      <c r="O143" s="120"/>
      <c r="P143" s="120"/>
      <c r="Q143" s="120"/>
      <c r="R143" s="120"/>
    </row>
    <row r="144" spans="1:18" ht="24.95" customHeight="1" x14ac:dyDescent="0.2">
      <c r="A144" s="16">
        <v>139</v>
      </c>
      <c r="B144" s="231"/>
      <c r="C144" s="212"/>
      <c r="D144" s="51"/>
      <c r="E144" s="51"/>
      <c r="F144" s="51"/>
      <c r="G144" s="51"/>
      <c r="H144" s="51"/>
      <c r="I144" s="51"/>
      <c r="J144" s="51"/>
      <c r="K144" s="50"/>
      <c r="L144" s="241"/>
      <c r="M144" s="120"/>
      <c r="N144" s="120"/>
      <c r="O144" s="120"/>
      <c r="P144" s="120"/>
      <c r="Q144" s="120"/>
      <c r="R144" s="120"/>
    </row>
    <row r="145" spans="1:18" ht="24.95" customHeight="1" x14ac:dyDescent="0.2">
      <c r="A145" s="16">
        <v>140</v>
      </c>
      <c r="B145" s="231"/>
      <c r="C145" s="212"/>
      <c r="D145" s="51"/>
      <c r="E145" s="51"/>
      <c r="F145" s="51"/>
      <c r="G145" s="51"/>
      <c r="H145" s="51"/>
      <c r="I145" s="51"/>
      <c r="J145" s="51"/>
      <c r="K145" s="50"/>
      <c r="L145" s="241"/>
      <c r="M145" s="120"/>
      <c r="N145" s="120"/>
      <c r="O145" s="120"/>
      <c r="P145" s="120"/>
      <c r="Q145" s="120"/>
      <c r="R145" s="120"/>
    </row>
    <row r="146" spans="1:18" ht="24.95" customHeight="1" x14ac:dyDescent="0.2">
      <c r="A146" s="16">
        <v>141</v>
      </c>
      <c r="B146" s="231"/>
      <c r="C146" s="212"/>
      <c r="D146" s="51"/>
      <c r="E146" s="51"/>
      <c r="F146" s="51"/>
      <c r="G146" s="51"/>
      <c r="H146" s="51"/>
      <c r="I146" s="51"/>
      <c r="J146" s="51"/>
      <c r="K146" s="50"/>
      <c r="L146" s="241"/>
      <c r="M146" s="120"/>
      <c r="N146" s="120"/>
      <c r="O146" s="120"/>
      <c r="P146" s="120"/>
      <c r="Q146" s="120"/>
      <c r="R146" s="120"/>
    </row>
    <row r="147" spans="1:18" ht="24.95" customHeight="1" x14ac:dyDescent="0.2">
      <c r="A147" s="16">
        <v>142</v>
      </c>
      <c r="B147" s="231"/>
      <c r="C147" s="212"/>
      <c r="D147" s="51"/>
      <c r="E147" s="51"/>
      <c r="F147" s="51"/>
      <c r="G147" s="51"/>
      <c r="H147" s="51"/>
      <c r="I147" s="51"/>
      <c r="J147" s="51"/>
      <c r="K147" s="50"/>
      <c r="L147" s="241"/>
      <c r="M147" s="120"/>
      <c r="N147" s="120"/>
      <c r="O147" s="120"/>
      <c r="P147" s="120"/>
      <c r="Q147" s="120"/>
      <c r="R147" s="120"/>
    </row>
    <row r="148" spans="1:18" ht="24.95" customHeight="1" x14ac:dyDescent="0.2">
      <c r="A148" s="16">
        <v>143</v>
      </c>
      <c r="B148" s="231"/>
      <c r="C148" s="212"/>
      <c r="D148" s="51"/>
      <c r="E148" s="51"/>
      <c r="F148" s="51"/>
      <c r="G148" s="51"/>
      <c r="H148" s="51"/>
      <c r="I148" s="51"/>
      <c r="J148" s="51"/>
      <c r="K148" s="50"/>
      <c r="L148" s="241"/>
      <c r="M148" s="120"/>
      <c r="N148" s="120"/>
      <c r="O148" s="120"/>
      <c r="P148" s="120"/>
      <c r="Q148" s="120"/>
      <c r="R148" s="120"/>
    </row>
    <row r="149" spans="1:18" ht="24.95" customHeight="1" x14ac:dyDescent="0.2">
      <c r="A149" s="16">
        <v>144</v>
      </c>
      <c r="B149" s="231"/>
      <c r="C149" s="212"/>
      <c r="D149" s="51"/>
      <c r="E149" s="51"/>
      <c r="F149" s="51"/>
      <c r="G149" s="51"/>
      <c r="H149" s="51"/>
      <c r="I149" s="51"/>
      <c r="J149" s="51"/>
      <c r="K149" s="50"/>
      <c r="L149" s="241"/>
      <c r="M149" s="120"/>
      <c r="N149" s="120"/>
      <c r="O149" s="120"/>
      <c r="P149" s="120"/>
      <c r="Q149" s="120"/>
      <c r="R149" s="120"/>
    </row>
    <row r="150" spans="1:18" ht="24.95" customHeight="1" x14ac:dyDescent="0.2">
      <c r="A150" s="16">
        <v>145</v>
      </c>
      <c r="B150" s="231"/>
      <c r="C150" s="212"/>
      <c r="D150" s="51"/>
      <c r="E150" s="51"/>
      <c r="F150" s="51"/>
      <c r="G150" s="51"/>
      <c r="H150" s="51"/>
      <c r="I150" s="51"/>
      <c r="J150" s="51"/>
      <c r="K150" s="50"/>
      <c r="L150" s="241"/>
      <c r="M150" s="120"/>
      <c r="N150" s="120"/>
      <c r="O150" s="120"/>
      <c r="P150" s="120"/>
      <c r="Q150" s="120"/>
      <c r="R150" s="120"/>
    </row>
    <row r="151" spans="1:18" ht="24.95" customHeight="1" x14ac:dyDescent="0.2">
      <c r="A151" s="16">
        <v>146</v>
      </c>
      <c r="B151" s="231"/>
      <c r="C151" s="212"/>
      <c r="D151" s="51"/>
      <c r="E151" s="51"/>
      <c r="F151" s="51"/>
      <c r="G151" s="51"/>
      <c r="H151" s="51"/>
      <c r="I151" s="51"/>
      <c r="J151" s="51"/>
      <c r="K151" s="50"/>
      <c r="L151" s="241"/>
      <c r="M151" s="120"/>
      <c r="N151" s="120"/>
      <c r="O151" s="120"/>
      <c r="P151" s="120"/>
      <c r="Q151" s="120"/>
      <c r="R151" s="120"/>
    </row>
    <row r="152" spans="1:18" ht="24.95" customHeight="1" x14ac:dyDescent="0.2">
      <c r="A152" s="16">
        <v>147</v>
      </c>
      <c r="B152" s="231"/>
      <c r="C152" s="212"/>
      <c r="D152" s="51"/>
      <c r="E152" s="51"/>
      <c r="F152" s="51"/>
      <c r="G152" s="51"/>
      <c r="H152" s="51"/>
      <c r="I152" s="51"/>
      <c r="J152" s="51"/>
      <c r="K152" s="50"/>
      <c r="L152" s="241"/>
      <c r="M152" s="120"/>
      <c r="N152" s="120"/>
      <c r="O152" s="120"/>
      <c r="P152" s="120"/>
      <c r="Q152" s="120"/>
      <c r="R152" s="120"/>
    </row>
    <row r="153" spans="1:18" ht="24.95" customHeight="1" x14ac:dyDescent="0.2">
      <c r="A153" s="16">
        <v>148</v>
      </c>
      <c r="B153" s="231"/>
      <c r="C153" s="212"/>
      <c r="D153" s="51"/>
      <c r="E153" s="51"/>
      <c r="F153" s="51"/>
      <c r="G153" s="51"/>
      <c r="H153" s="51"/>
      <c r="I153" s="51"/>
      <c r="J153" s="51"/>
      <c r="K153" s="50"/>
      <c r="L153" s="241"/>
      <c r="M153" s="120"/>
      <c r="N153" s="120"/>
      <c r="O153" s="120"/>
      <c r="P153" s="120"/>
      <c r="Q153" s="120"/>
      <c r="R153" s="120"/>
    </row>
    <row r="154" spans="1:18" ht="24.95" customHeight="1" x14ac:dyDescent="0.2">
      <c r="A154" s="16">
        <v>149</v>
      </c>
      <c r="B154" s="231"/>
      <c r="C154" s="212"/>
      <c r="D154" s="51"/>
      <c r="E154" s="51"/>
      <c r="F154" s="51"/>
      <c r="G154" s="51"/>
      <c r="H154" s="51"/>
      <c r="I154" s="51"/>
      <c r="J154" s="51"/>
      <c r="K154" s="50"/>
      <c r="L154" s="241"/>
      <c r="M154" s="120"/>
      <c r="N154" s="120"/>
      <c r="O154" s="120"/>
      <c r="P154" s="120"/>
      <c r="Q154" s="120"/>
      <c r="R154" s="120"/>
    </row>
    <row r="155" spans="1:18" ht="24.95" customHeight="1" x14ac:dyDescent="0.2">
      <c r="A155" s="16">
        <v>150</v>
      </c>
      <c r="B155" s="231"/>
      <c r="C155" s="212"/>
      <c r="D155" s="51"/>
      <c r="E155" s="51"/>
      <c r="F155" s="51"/>
      <c r="G155" s="51"/>
      <c r="H155" s="51"/>
      <c r="I155" s="51"/>
      <c r="J155" s="51"/>
      <c r="K155" s="50"/>
      <c r="L155" s="241"/>
      <c r="M155" s="120"/>
      <c r="N155" s="120"/>
      <c r="O155" s="120"/>
      <c r="P155" s="120"/>
      <c r="Q155" s="120"/>
      <c r="R155" s="120"/>
    </row>
    <row r="156" spans="1:18" ht="24.95" customHeight="1" x14ac:dyDescent="0.2">
      <c r="A156" s="16">
        <v>151</v>
      </c>
      <c r="B156" s="231"/>
      <c r="C156" s="212"/>
      <c r="D156" s="51"/>
      <c r="E156" s="51"/>
      <c r="F156" s="51"/>
      <c r="G156" s="51"/>
      <c r="H156" s="51"/>
      <c r="I156" s="51"/>
      <c r="J156" s="51"/>
      <c r="K156" s="50"/>
      <c r="L156" s="241"/>
      <c r="M156" s="120"/>
      <c r="N156" s="120"/>
      <c r="O156" s="120"/>
      <c r="P156" s="120"/>
      <c r="Q156" s="120"/>
      <c r="R156" s="120"/>
    </row>
    <row r="157" spans="1:18" ht="24.95" customHeight="1" x14ac:dyDescent="0.2">
      <c r="A157" s="16">
        <v>152</v>
      </c>
      <c r="B157" s="231"/>
      <c r="C157" s="212"/>
      <c r="D157" s="51"/>
      <c r="E157" s="51"/>
      <c r="F157" s="51"/>
      <c r="G157" s="51"/>
      <c r="H157" s="51"/>
      <c r="I157" s="51"/>
      <c r="J157" s="51"/>
      <c r="K157" s="50"/>
      <c r="L157" s="241"/>
      <c r="M157" s="120"/>
      <c r="N157" s="120"/>
      <c r="O157" s="120"/>
      <c r="P157" s="120"/>
      <c r="Q157" s="120"/>
      <c r="R157" s="120"/>
    </row>
    <row r="158" spans="1:18" ht="24.95" customHeight="1" x14ac:dyDescent="0.2">
      <c r="A158" s="16">
        <v>153</v>
      </c>
      <c r="B158" s="231"/>
      <c r="C158" s="212"/>
      <c r="D158" s="51"/>
      <c r="E158" s="51"/>
      <c r="F158" s="51"/>
      <c r="G158" s="51"/>
      <c r="H158" s="51"/>
      <c r="I158" s="51"/>
      <c r="J158" s="51"/>
      <c r="K158" s="50"/>
      <c r="L158" s="241"/>
      <c r="M158" s="120"/>
      <c r="N158" s="120"/>
      <c r="O158" s="120"/>
      <c r="P158" s="120"/>
      <c r="Q158" s="120"/>
      <c r="R158" s="120"/>
    </row>
    <row r="159" spans="1:18" ht="24.95" customHeight="1" x14ac:dyDescent="0.2">
      <c r="A159" s="16">
        <v>154</v>
      </c>
      <c r="B159" s="231"/>
      <c r="C159" s="212"/>
      <c r="D159" s="51"/>
      <c r="E159" s="51"/>
      <c r="F159" s="51"/>
      <c r="G159" s="51"/>
      <c r="H159" s="51"/>
      <c r="I159" s="51"/>
      <c r="J159" s="51"/>
      <c r="K159" s="50"/>
      <c r="L159" s="241"/>
      <c r="M159" s="120"/>
      <c r="N159" s="120"/>
      <c r="O159" s="120"/>
      <c r="P159" s="120"/>
      <c r="Q159" s="120"/>
      <c r="R159" s="120"/>
    </row>
    <row r="160" spans="1:18" ht="24.95" customHeight="1" x14ac:dyDescent="0.2">
      <c r="A160" s="16">
        <v>155</v>
      </c>
      <c r="B160" s="231"/>
      <c r="C160" s="212"/>
      <c r="D160" s="51"/>
      <c r="E160" s="51"/>
      <c r="F160" s="51"/>
      <c r="G160" s="51"/>
      <c r="H160" s="51"/>
      <c r="I160" s="51"/>
      <c r="J160" s="51"/>
      <c r="K160" s="50"/>
      <c r="L160" s="241"/>
      <c r="M160" s="120"/>
      <c r="N160" s="120"/>
      <c r="O160" s="120"/>
      <c r="P160" s="120"/>
      <c r="Q160" s="120"/>
      <c r="R160" s="120"/>
    </row>
    <row r="161" spans="1:18" ht="24.95" customHeight="1" x14ac:dyDescent="0.2">
      <c r="A161" s="16">
        <v>156</v>
      </c>
      <c r="B161" s="231"/>
      <c r="C161" s="212"/>
      <c r="D161" s="51"/>
      <c r="E161" s="51"/>
      <c r="F161" s="51"/>
      <c r="G161" s="51"/>
      <c r="H161" s="51"/>
      <c r="I161" s="51"/>
      <c r="J161" s="51"/>
      <c r="K161" s="50"/>
      <c r="L161" s="241"/>
      <c r="M161" s="120"/>
      <c r="N161" s="120"/>
      <c r="O161" s="120"/>
      <c r="P161" s="120"/>
      <c r="Q161" s="120"/>
      <c r="R161" s="120"/>
    </row>
    <row r="162" spans="1:18" ht="24.95" customHeight="1" x14ac:dyDescent="0.2">
      <c r="A162" s="16">
        <v>157</v>
      </c>
      <c r="B162" s="231"/>
      <c r="C162" s="212"/>
      <c r="D162" s="51"/>
      <c r="E162" s="51"/>
      <c r="F162" s="51"/>
      <c r="G162" s="51"/>
      <c r="H162" s="51"/>
      <c r="I162" s="51"/>
      <c r="J162" s="51"/>
      <c r="K162" s="50"/>
      <c r="L162" s="241"/>
      <c r="M162" s="120"/>
      <c r="N162" s="120"/>
      <c r="O162" s="120"/>
      <c r="P162" s="120"/>
      <c r="Q162" s="120"/>
      <c r="R162" s="120"/>
    </row>
    <row r="163" spans="1:18" ht="24.95" customHeight="1" x14ac:dyDescent="0.2">
      <c r="A163" s="16">
        <v>158</v>
      </c>
      <c r="B163" s="231"/>
      <c r="C163" s="212"/>
      <c r="D163" s="51"/>
      <c r="E163" s="51"/>
      <c r="F163" s="51"/>
      <c r="G163" s="51"/>
      <c r="H163" s="51"/>
      <c r="I163" s="51"/>
      <c r="J163" s="51"/>
      <c r="K163" s="50"/>
      <c r="L163" s="241"/>
      <c r="M163" s="120"/>
      <c r="N163" s="120"/>
      <c r="O163" s="120"/>
      <c r="P163" s="120"/>
      <c r="Q163" s="120"/>
      <c r="R163" s="120"/>
    </row>
    <row r="164" spans="1:18" ht="24.95" customHeight="1" x14ac:dyDescent="0.2">
      <c r="A164" s="16">
        <v>159</v>
      </c>
      <c r="B164" s="231"/>
      <c r="C164" s="212"/>
      <c r="D164" s="51"/>
      <c r="E164" s="51"/>
      <c r="F164" s="51"/>
      <c r="G164" s="51"/>
      <c r="H164" s="51"/>
      <c r="I164" s="51"/>
      <c r="J164" s="51"/>
      <c r="K164" s="50"/>
      <c r="L164" s="241"/>
      <c r="M164" s="120"/>
      <c r="N164" s="120"/>
      <c r="O164" s="120"/>
      <c r="P164" s="120"/>
      <c r="Q164" s="120"/>
      <c r="R164" s="120"/>
    </row>
    <row r="165" spans="1:18" ht="24.95" customHeight="1" x14ac:dyDescent="0.2">
      <c r="A165" s="16">
        <v>160</v>
      </c>
      <c r="B165" s="231"/>
      <c r="C165" s="212"/>
      <c r="D165" s="51"/>
      <c r="E165" s="51"/>
      <c r="F165" s="51"/>
      <c r="G165" s="51"/>
      <c r="H165" s="51"/>
      <c r="I165" s="51"/>
      <c r="J165" s="51"/>
      <c r="K165" s="50"/>
      <c r="L165" s="241"/>
      <c r="M165" s="120"/>
      <c r="N165" s="120"/>
      <c r="O165" s="120"/>
      <c r="P165" s="120"/>
      <c r="Q165" s="120"/>
      <c r="R165" s="120"/>
    </row>
    <row r="166" spans="1:18" ht="24.95" customHeight="1" x14ac:dyDescent="0.2">
      <c r="A166" s="16">
        <v>161</v>
      </c>
      <c r="B166" s="231"/>
      <c r="C166" s="212"/>
      <c r="D166" s="51"/>
      <c r="E166" s="51"/>
      <c r="F166" s="51"/>
      <c r="G166" s="51"/>
      <c r="H166" s="51"/>
      <c r="I166" s="51"/>
      <c r="J166" s="51"/>
      <c r="K166" s="50"/>
      <c r="L166" s="241"/>
      <c r="M166" s="120"/>
      <c r="N166" s="120"/>
      <c r="O166" s="120"/>
      <c r="P166" s="120"/>
      <c r="Q166" s="120"/>
      <c r="R166" s="120"/>
    </row>
    <row r="167" spans="1:18" ht="24.95" customHeight="1" x14ac:dyDescent="0.2">
      <c r="A167" s="16">
        <v>162</v>
      </c>
      <c r="B167" s="231"/>
      <c r="C167" s="212"/>
      <c r="D167" s="51"/>
      <c r="E167" s="51"/>
      <c r="F167" s="51"/>
      <c r="G167" s="51"/>
      <c r="H167" s="51"/>
      <c r="I167" s="51"/>
      <c r="J167" s="51"/>
      <c r="K167" s="50"/>
      <c r="L167" s="241"/>
      <c r="M167" s="120"/>
      <c r="N167" s="120"/>
      <c r="O167" s="120"/>
      <c r="P167" s="120"/>
      <c r="Q167" s="120"/>
      <c r="R167" s="120"/>
    </row>
    <row r="168" spans="1:18" ht="24.95" customHeight="1" x14ac:dyDescent="0.2">
      <c r="A168" s="16">
        <v>163</v>
      </c>
      <c r="B168" s="231"/>
      <c r="C168" s="212"/>
      <c r="D168" s="51"/>
      <c r="E168" s="51"/>
      <c r="F168" s="51"/>
      <c r="G168" s="51"/>
      <c r="H168" s="51"/>
      <c r="I168" s="51"/>
      <c r="J168" s="51"/>
      <c r="K168" s="50"/>
      <c r="L168" s="241"/>
      <c r="M168" s="120"/>
      <c r="N168" s="120"/>
      <c r="O168" s="120"/>
      <c r="P168" s="120"/>
      <c r="Q168" s="120"/>
      <c r="R168" s="120"/>
    </row>
    <row r="169" spans="1:18" ht="24.95" customHeight="1" x14ac:dyDescent="0.2">
      <c r="A169" s="16">
        <v>164</v>
      </c>
      <c r="B169" s="231"/>
      <c r="C169" s="212"/>
      <c r="D169" s="51"/>
      <c r="E169" s="51"/>
      <c r="F169" s="51"/>
      <c r="G169" s="51"/>
      <c r="H169" s="51"/>
      <c r="I169" s="51"/>
      <c r="J169" s="51"/>
      <c r="K169" s="50"/>
      <c r="L169" s="241"/>
      <c r="M169" s="120"/>
      <c r="N169" s="120"/>
      <c r="O169" s="120"/>
      <c r="P169" s="120"/>
      <c r="Q169" s="120"/>
      <c r="R169" s="120"/>
    </row>
    <row r="170" spans="1:18" ht="24.95" customHeight="1" x14ac:dyDescent="0.2">
      <c r="A170" s="16">
        <v>165</v>
      </c>
      <c r="B170" s="231"/>
      <c r="C170" s="212"/>
      <c r="D170" s="51"/>
      <c r="E170" s="51"/>
      <c r="F170" s="51"/>
      <c r="G170" s="51"/>
      <c r="H170" s="51"/>
      <c r="I170" s="51"/>
      <c r="J170" s="51"/>
      <c r="K170" s="50"/>
      <c r="L170" s="241"/>
      <c r="M170" s="120"/>
      <c r="N170" s="120"/>
      <c r="O170" s="120"/>
      <c r="P170" s="120"/>
      <c r="Q170" s="120"/>
      <c r="R170" s="120"/>
    </row>
    <row r="171" spans="1:18" ht="24.95" customHeight="1" x14ac:dyDescent="0.2">
      <c r="A171" s="16">
        <v>166</v>
      </c>
      <c r="B171" s="231"/>
      <c r="C171" s="212"/>
      <c r="D171" s="51"/>
      <c r="E171" s="51"/>
      <c r="F171" s="51"/>
      <c r="G171" s="51"/>
      <c r="H171" s="51"/>
      <c r="I171" s="51"/>
      <c r="J171" s="51"/>
      <c r="K171" s="50"/>
      <c r="L171" s="241"/>
      <c r="M171" s="120"/>
      <c r="N171" s="120"/>
      <c r="O171" s="120"/>
      <c r="P171" s="120"/>
      <c r="Q171" s="120"/>
      <c r="R171" s="120"/>
    </row>
    <row r="172" spans="1:18" ht="24.95" customHeight="1" x14ac:dyDescent="0.2">
      <c r="A172" s="16">
        <v>167</v>
      </c>
      <c r="B172" s="231"/>
      <c r="C172" s="212"/>
      <c r="D172" s="51"/>
      <c r="E172" s="51"/>
      <c r="F172" s="51"/>
      <c r="G172" s="51"/>
      <c r="H172" s="51"/>
      <c r="I172" s="51"/>
      <c r="J172" s="51"/>
      <c r="K172" s="50"/>
      <c r="L172" s="241"/>
      <c r="M172" s="120"/>
      <c r="N172" s="120"/>
      <c r="O172" s="120"/>
      <c r="P172" s="120"/>
      <c r="Q172" s="120"/>
      <c r="R172" s="120"/>
    </row>
    <row r="173" spans="1:18" ht="24.95" customHeight="1" x14ac:dyDescent="0.2">
      <c r="A173" s="16">
        <v>168</v>
      </c>
      <c r="B173" s="231"/>
      <c r="C173" s="212"/>
      <c r="D173" s="51"/>
      <c r="E173" s="51"/>
      <c r="F173" s="51"/>
      <c r="G173" s="51"/>
      <c r="H173" s="51"/>
      <c r="I173" s="51"/>
      <c r="J173" s="51"/>
      <c r="K173" s="50"/>
      <c r="L173" s="241"/>
      <c r="M173" s="120"/>
      <c r="N173" s="120"/>
      <c r="O173" s="120"/>
      <c r="P173" s="120"/>
      <c r="Q173" s="120"/>
      <c r="R173" s="120"/>
    </row>
    <row r="174" spans="1:18" ht="24.95" customHeight="1" x14ac:dyDescent="0.2">
      <c r="A174" s="16">
        <v>169</v>
      </c>
      <c r="B174" s="231"/>
      <c r="C174" s="212"/>
      <c r="D174" s="51"/>
      <c r="E174" s="51"/>
      <c r="F174" s="51"/>
      <c r="G174" s="51"/>
      <c r="H174" s="51"/>
      <c r="I174" s="51"/>
      <c r="J174" s="51"/>
      <c r="K174" s="50"/>
      <c r="L174" s="241"/>
      <c r="M174" s="120"/>
      <c r="N174" s="120"/>
      <c r="O174" s="120"/>
      <c r="P174" s="120"/>
      <c r="Q174" s="120"/>
      <c r="R174" s="120"/>
    </row>
    <row r="175" spans="1:18" ht="24.95" customHeight="1" x14ac:dyDescent="0.2">
      <c r="A175" s="16">
        <v>170</v>
      </c>
      <c r="B175" s="231"/>
      <c r="C175" s="212"/>
      <c r="D175" s="51"/>
      <c r="E175" s="51"/>
      <c r="F175" s="51"/>
      <c r="G175" s="51"/>
      <c r="H175" s="51"/>
      <c r="I175" s="51"/>
      <c r="J175" s="51"/>
      <c r="K175" s="50"/>
      <c r="L175" s="241"/>
      <c r="M175" s="120"/>
      <c r="N175" s="120"/>
      <c r="O175" s="120"/>
      <c r="P175" s="120"/>
      <c r="Q175" s="120"/>
      <c r="R175" s="120"/>
    </row>
    <row r="176" spans="1:18" ht="24.95" customHeight="1" x14ac:dyDescent="0.2">
      <c r="A176" s="16">
        <v>171</v>
      </c>
      <c r="B176" s="231"/>
      <c r="C176" s="212"/>
      <c r="D176" s="51"/>
      <c r="E176" s="51"/>
      <c r="F176" s="51"/>
      <c r="G176" s="51"/>
      <c r="H176" s="51"/>
      <c r="I176" s="51"/>
      <c r="J176" s="51"/>
      <c r="K176" s="50"/>
      <c r="L176" s="241"/>
      <c r="M176" s="120"/>
      <c r="N176" s="120"/>
      <c r="O176" s="120"/>
      <c r="P176" s="120"/>
      <c r="Q176" s="120"/>
      <c r="R176" s="120"/>
    </row>
    <row r="177" spans="1:18" ht="24.95" customHeight="1" x14ac:dyDescent="0.2">
      <c r="A177" s="16">
        <v>172</v>
      </c>
      <c r="B177" s="231"/>
      <c r="C177" s="212"/>
      <c r="D177" s="51"/>
      <c r="E177" s="51"/>
      <c r="F177" s="51"/>
      <c r="G177" s="51"/>
      <c r="H177" s="51"/>
      <c r="I177" s="51"/>
      <c r="J177" s="51"/>
      <c r="K177" s="50"/>
      <c r="L177" s="241"/>
      <c r="M177" s="120"/>
      <c r="N177" s="120"/>
      <c r="O177" s="120"/>
      <c r="P177" s="120"/>
      <c r="Q177" s="120"/>
      <c r="R177" s="120"/>
    </row>
    <row r="178" spans="1:18" ht="24.95" customHeight="1" x14ac:dyDescent="0.2">
      <c r="A178" s="16">
        <v>173</v>
      </c>
      <c r="B178" s="231"/>
      <c r="C178" s="212"/>
      <c r="D178" s="51"/>
      <c r="E178" s="51"/>
      <c r="F178" s="51"/>
      <c r="G178" s="51"/>
      <c r="H178" s="51"/>
      <c r="I178" s="51"/>
      <c r="J178" s="51"/>
      <c r="K178" s="50"/>
      <c r="L178" s="241"/>
      <c r="M178" s="120"/>
      <c r="N178" s="120"/>
      <c r="O178" s="120"/>
      <c r="P178" s="120"/>
      <c r="Q178" s="120"/>
      <c r="R178" s="120"/>
    </row>
    <row r="179" spans="1:18" ht="24.95" customHeight="1" x14ac:dyDescent="0.2">
      <c r="A179" s="16">
        <v>174</v>
      </c>
      <c r="B179" s="231"/>
      <c r="C179" s="212"/>
      <c r="D179" s="51"/>
      <c r="E179" s="51"/>
      <c r="F179" s="51"/>
      <c r="G179" s="51"/>
      <c r="H179" s="51"/>
      <c r="I179" s="51"/>
      <c r="J179" s="51"/>
      <c r="K179" s="50"/>
      <c r="L179" s="241"/>
      <c r="M179" s="120"/>
      <c r="N179" s="120"/>
      <c r="O179" s="120"/>
      <c r="P179" s="120"/>
      <c r="Q179" s="120"/>
      <c r="R179" s="120"/>
    </row>
    <row r="180" spans="1:18" ht="24.95" customHeight="1" x14ac:dyDescent="0.2">
      <c r="A180" s="16">
        <v>175</v>
      </c>
      <c r="B180" s="231"/>
      <c r="C180" s="212"/>
      <c r="D180" s="51"/>
      <c r="E180" s="51"/>
      <c r="F180" s="51"/>
      <c r="G180" s="51"/>
      <c r="H180" s="51"/>
      <c r="I180" s="51"/>
      <c r="J180" s="51"/>
      <c r="K180" s="50"/>
      <c r="L180" s="241"/>
      <c r="M180" s="120"/>
      <c r="N180" s="120"/>
      <c r="O180" s="120"/>
      <c r="P180" s="120"/>
      <c r="Q180" s="120"/>
      <c r="R180" s="120"/>
    </row>
    <row r="181" spans="1:18" ht="24.95" customHeight="1" x14ac:dyDescent="0.2">
      <c r="A181" s="16">
        <v>176</v>
      </c>
      <c r="B181" s="231"/>
      <c r="C181" s="212"/>
      <c r="D181" s="51"/>
      <c r="E181" s="51"/>
      <c r="F181" s="51"/>
      <c r="G181" s="51"/>
      <c r="H181" s="51"/>
      <c r="I181" s="51"/>
      <c r="J181" s="51"/>
      <c r="K181" s="50"/>
      <c r="L181" s="241"/>
      <c r="M181" s="120"/>
      <c r="N181" s="120"/>
      <c r="O181" s="120"/>
      <c r="P181" s="120"/>
      <c r="Q181" s="120"/>
      <c r="R181" s="120"/>
    </row>
    <row r="182" spans="1:18" ht="24.95" customHeight="1" x14ac:dyDescent="0.2">
      <c r="A182" s="16">
        <v>177</v>
      </c>
      <c r="B182" s="231"/>
      <c r="C182" s="212"/>
      <c r="D182" s="51"/>
      <c r="E182" s="51"/>
      <c r="F182" s="51"/>
      <c r="G182" s="51"/>
      <c r="H182" s="51"/>
      <c r="I182" s="51"/>
      <c r="J182" s="51"/>
      <c r="K182" s="50"/>
      <c r="L182" s="241"/>
      <c r="M182" s="120"/>
      <c r="N182" s="120"/>
      <c r="O182" s="120"/>
      <c r="P182" s="120"/>
      <c r="Q182" s="120"/>
      <c r="R182" s="120"/>
    </row>
    <row r="183" spans="1:18" ht="24.95" customHeight="1" x14ac:dyDescent="0.2">
      <c r="A183" s="16">
        <v>178</v>
      </c>
      <c r="B183" s="231"/>
      <c r="C183" s="212"/>
      <c r="D183" s="51"/>
      <c r="E183" s="51"/>
      <c r="F183" s="51"/>
      <c r="G183" s="51"/>
      <c r="H183" s="51"/>
      <c r="I183" s="51"/>
      <c r="J183" s="51"/>
      <c r="K183" s="50"/>
      <c r="L183" s="241"/>
      <c r="M183" s="120"/>
      <c r="N183" s="120"/>
      <c r="O183" s="120"/>
      <c r="P183" s="120"/>
      <c r="Q183" s="120"/>
      <c r="R183" s="120"/>
    </row>
    <row r="184" spans="1:18" ht="24.95" customHeight="1" x14ac:dyDescent="0.2">
      <c r="A184" s="16">
        <v>179</v>
      </c>
      <c r="B184" s="231"/>
      <c r="C184" s="212"/>
      <c r="D184" s="51"/>
      <c r="E184" s="51"/>
      <c r="F184" s="51"/>
      <c r="G184" s="51"/>
      <c r="H184" s="51"/>
      <c r="I184" s="51"/>
      <c r="J184" s="51"/>
      <c r="K184" s="50"/>
      <c r="L184" s="241"/>
      <c r="M184" s="120"/>
      <c r="N184" s="120"/>
      <c r="O184" s="120"/>
      <c r="P184" s="120"/>
      <c r="Q184" s="120"/>
      <c r="R184" s="120"/>
    </row>
    <row r="185" spans="1:18" ht="24.95" customHeight="1" x14ac:dyDescent="0.2">
      <c r="A185" s="16">
        <v>180</v>
      </c>
      <c r="B185" s="231"/>
      <c r="C185" s="212"/>
      <c r="D185" s="51"/>
      <c r="E185" s="51"/>
      <c r="F185" s="51"/>
      <c r="G185" s="51"/>
      <c r="H185" s="51"/>
      <c r="I185" s="51"/>
      <c r="J185" s="51"/>
      <c r="K185" s="50"/>
      <c r="L185" s="241"/>
      <c r="M185" s="120"/>
      <c r="N185" s="120"/>
      <c r="O185" s="120"/>
      <c r="P185" s="120"/>
      <c r="Q185" s="120"/>
      <c r="R185" s="120"/>
    </row>
    <row r="186" spans="1:18" ht="24.95" customHeight="1" x14ac:dyDescent="0.2">
      <c r="A186" s="16">
        <v>181</v>
      </c>
      <c r="B186" s="231"/>
      <c r="C186" s="212"/>
      <c r="D186" s="51"/>
      <c r="E186" s="51"/>
      <c r="F186" s="51"/>
      <c r="G186" s="51"/>
      <c r="H186" s="51"/>
      <c r="I186" s="51"/>
      <c r="J186" s="51"/>
      <c r="K186" s="50"/>
      <c r="L186" s="241"/>
      <c r="M186" s="120"/>
      <c r="N186" s="120"/>
      <c r="O186" s="120"/>
      <c r="P186" s="120"/>
      <c r="Q186" s="120"/>
      <c r="R186" s="120"/>
    </row>
    <row r="187" spans="1:18" ht="24.95" customHeight="1" x14ac:dyDescent="0.2">
      <c r="A187" s="16">
        <v>182</v>
      </c>
      <c r="B187" s="231"/>
      <c r="C187" s="212"/>
      <c r="D187" s="51"/>
      <c r="E187" s="51"/>
      <c r="F187" s="51"/>
      <c r="G187" s="51"/>
      <c r="H187" s="51"/>
      <c r="I187" s="51"/>
      <c r="J187" s="51"/>
      <c r="K187" s="50"/>
      <c r="L187" s="241"/>
      <c r="M187" s="120"/>
      <c r="N187" s="120"/>
      <c r="O187" s="120"/>
      <c r="P187" s="120"/>
      <c r="Q187" s="120"/>
      <c r="R187" s="120"/>
    </row>
    <row r="188" spans="1:18" ht="24.95" customHeight="1" x14ac:dyDescent="0.2">
      <c r="A188" s="16">
        <v>183</v>
      </c>
      <c r="B188" s="231"/>
      <c r="C188" s="212"/>
      <c r="D188" s="51"/>
      <c r="E188" s="51"/>
      <c r="F188" s="51"/>
      <c r="G188" s="51"/>
      <c r="H188" s="51"/>
      <c r="I188" s="51"/>
      <c r="J188" s="51"/>
      <c r="K188" s="50"/>
      <c r="L188" s="241"/>
      <c r="M188" s="120"/>
      <c r="N188" s="120"/>
      <c r="O188" s="120"/>
      <c r="P188" s="120"/>
      <c r="Q188" s="120"/>
      <c r="R188" s="120"/>
    </row>
    <row r="189" spans="1:18" ht="24.95" customHeight="1" x14ac:dyDescent="0.2">
      <c r="A189" s="16">
        <v>184</v>
      </c>
      <c r="B189" s="231"/>
      <c r="C189" s="212"/>
      <c r="D189" s="51"/>
      <c r="E189" s="51"/>
      <c r="F189" s="51"/>
      <c r="G189" s="51"/>
      <c r="H189" s="51"/>
      <c r="I189" s="51"/>
      <c r="J189" s="51"/>
      <c r="K189" s="50"/>
      <c r="L189" s="241"/>
      <c r="M189" s="120"/>
      <c r="N189" s="120"/>
      <c r="O189" s="120"/>
      <c r="P189" s="120"/>
      <c r="Q189" s="120"/>
      <c r="R189" s="120"/>
    </row>
    <row r="190" spans="1:18" ht="24.95" customHeight="1" x14ac:dyDescent="0.2">
      <c r="A190" s="16">
        <v>185</v>
      </c>
      <c r="B190" s="231"/>
      <c r="C190" s="212"/>
      <c r="D190" s="51"/>
      <c r="E190" s="51"/>
      <c r="F190" s="51"/>
      <c r="G190" s="51"/>
      <c r="H190" s="51"/>
      <c r="I190" s="51"/>
      <c r="J190" s="51"/>
      <c r="K190" s="50"/>
      <c r="L190" s="241"/>
      <c r="M190" s="120"/>
      <c r="N190" s="120"/>
      <c r="O190" s="120"/>
      <c r="P190" s="120"/>
      <c r="Q190" s="120"/>
      <c r="R190" s="120"/>
    </row>
    <row r="191" spans="1:18" ht="24.95" customHeight="1" x14ac:dyDescent="0.2">
      <c r="A191" s="16">
        <v>186</v>
      </c>
      <c r="B191" s="231"/>
      <c r="C191" s="212"/>
      <c r="D191" s="51"/>
      <c r="E191" s="51"/>
      <c r="F191" s="51"/>
      <c r="G191" s="51"/>
      <c r="H191" s="51"/>
      <c r="I191" s="51"/>
      <c r="J191" s="51"/>
      <c r="K191" s="50"/>
      <c r="L191" s="241"/>
      <c r="M191" s="120"/>
      <c r="N191" s="120"/>
      <c r="O191" s="120"/>
      <c r="P191" s="120"/>
      <c r="Q191" s="120"/>
      <c r="R191" s="120"/>
    </row>
    <row r="192" spans="1:18" ht="24.95" customHeight="1" x14ac:dyDescent="0.2">
      <c r="A192" s="16">
        <v>187</v>
      </c>
      <c r="B192" s="231"/>
      <c r="C192" s="212"/>
      <c r="D192" s="51"/>
      <c r="E192" s="51"/>
      <c r="F192" s="51"/>
      <c r="G192" s="51"/>
      <c r="H192" s="51"/>
      <c r="I192" s="51"/>
      <c r="J192" s="51"/>
      <c r="K192" s="50"/>
      <c r="L192" s="241"/>
      <c r="M192" s="120"/>
      <c r="N192" s="120"/>
      <c r="O192" s="120"/>
      <c r="P192" s="120"/>
      <c r="Q192" s="120"/>
      <c r="R192" s="120"/>
    </row>
    <row r="193" spans="1:18" ht="24.95" customHeight="1" x14ac:dyDescent="0.2">
      <c r="A193" s="16">
        <v>188</v>
      </c>
      <c r="B193" s="231"/>
      <c r="C193" s="212"/>
      <c r="D193" s="51"/>
      <c r="E193" s="51"/>
      <c r="F193" s="51"/>
      <c r="G193" s="51"/>
      <c r="H193" s="51"/>
      <c r="I193" s="51"/>
      <c r="J193" s="51"/>
      <c r="K193" s="50"/>
      <c r="L193" s="241"/>
      <c r="M193" s="120"/>
      <c r="N193" s="120"/>
      <c r="O193" s="120"/>
      <c r="P193" s="120"/>
      <c r="Q193" s="120"/>
      <c r="R193" s="120"/>
    </row>
    <row r="194" spans="1:18" ht="24.95" customHeight="1" x14ac:dyDescent="0.2">
      <c r="A194" s="16">
        <v>189</v>
      </c>
      <c r="B194" s="231"/>
      <c r="C194" s="212"/>
      <c r="D194" s="51"/>
      <c r="E194" s="51"/>
      <c r="F194" s="51"/>
      <c r="G194" s="51"/>
      <c r="H194" s="51"/>
      <c r="I194" s="51"/>
      <c r="J194" s="51"/>
      <c r="K194" s="50"/>
      <c r="L194" s="241"/>
      <c r="M194" s="120"/>
      <c r="N194" s="120"/>
      <c r="O194" s="120"/>
      <c r="P194" s="120"/>
      <c r="Q194" s="120"/>
      <c r="R194" s="120"/>
    </row>
    <row r="195" spans="1:18" ht="24.95" customHeight="1" x14ac:dyDescent="0.2">
      <c r="A195" s="16">
        <v>190</v>
      </c>
      <c r="B195" s="232"/>
      <c r="C195" s="213"/>
      <c r="D195" s="209"/>
      <c r="E195" s="209"/>
      <c r="F195" s="209"/>
      <c r="G195" s="209"/>
      <c r="H195" s="209"/>
      <c r="I195" s="209"/>
      <c r="J195" s="209"/>
      <c r="K195" s="50"/>
      <c r="L195" s="243"/>
      <c r="M195" s="120"/>
      <c r="N195" s="120"/>
      <c r="O195" s="120"/>
      <c r="P195" s="120"/>
      <c r="Q195" s="120"/>
      <c r="R195" s="120"/>
    </row>
    <row r="196" spans="1:18" ht="24.95" customHeight="1" x14ac:dyDescent="0.2">
      <c r="A196" s="16">
        <v>191</v>
      </c>
      <c r="B196" s="232"/>
      <c r="C196" s="213"/>
      <c r="D196" s="209"/>
      <c r="E196" s="209"/>
      <c r="F196" s="209"/>
      <c r="G196" s="209"/>
      <c r="H196" s="209"/>
      <c r="I196" s="209"/>
      <c r="J196" s="209"/>
      <c r="K196" s="50"/>
      <c r="L196" s="243"/>
      <c r="M196" s="120"/>
      <c r="N196" s="120"/>
      <c r="O196" s="120"/>
      <c r="P196" s="120"/>
      <c r="Q196" s="120"/>
      <c r="R196" s="120"/>
    </row>
    <row r="197" spans="1:18" ht="24.95" customHeight="1" x14ac:dyDescent="0.2">
      <c r="A197" s="16">
        <v>192</v>
      </c>
      <c r="B197" s="232"/>
      <c r="C197" s="213"/>
      <c r="D197" s="209"/>
      <c r="E197" s="209"/>
      <c r="F197" s="209"/>
      <c r="G197" s="209"/>
      <c r="H197" s="209"/>
      <c r="I197" s="209"/>
      <c r="J197" s="209"/>
      <c r="K197" s="50"/>
      <c r="L197" s="243"/>
      <c r="M197" s="120"/>
      <c r="N197" s="120"/>
      <c r="O197" s="120"/>
      <c r="P197" s="120"/>
      <c r="Q197" s="120"/>
      <c r="R197" s="120"/>
    </row>
    <row r="198" spans="1:18" ht="24.95" customHeight="1" x14ac:dyDescent="0.2">
      <c r="A198" s="16">
        <v>193</v>
      </c>
      <c r="B198" s="232"/>
      <c r="C198" s="213"/>
      <c r="D198" s="209"/>
      <c r="E198" s="209"/>
      <c r="F198" s="209"/>
      <c r="G198" s="209"/>
      <c r="H198" s="209"/>
      <c r="I198" s="209"/>
      <c r="J198" s="209"/>
      <c r="K198" s="50"/>
      <c r="L198" s="243"/>
      <c r="M198" s="120"/>
      <c r="N198" s="120"/>
      <c r="O198" s="120"/>
      <c r="P198" s="120"/>
      <c r="Q198" s="120"/>
      <c r="R198" s="120"/>
    </row>
    <row r="199" spans="1:18" ht="24.95" customHeight="1" x14ac:dyDescent="0.2">
      <c r="A199" s="16">
        <v>194</v>
      </c>
      <c r="B199" s="232"/>
      <c r="C199" s="213"/>
      <c r="D199" s="209"/>
      <c r="E199" s="209"/>
      <c r="F199" s="209"/>
      <c r="G199" s="209"/>
      <c r="H199" s="209"/>
      <c r="I199" s="209"/>
      <c r="J199" s="209"/>
      <c r="K199" s="50"/>
      <c r="L199" s="243"/>
      <c r="M199" s="120"/>
      <c r="N199" s="120"/>
      <c r="O199" s="120"/>
      <c r="P199" s="120"/>
      <c r="Q199" s="120"/>
      <c r="R199" s="120"/>
    </row>
    <row r="200" spans="1:18" ht="24.95" customHeight="1" x14ac:dyDescent="0.2">
      <c r="A200" s="16">
        <v>195</v>
      </c>
      <c r="B200" s="232"/>
      <c r="C200" s="213"/>
      <c r="D200" s="209"/>
      <c r="E200" s="209"/>
      <c r="F200" s="209"/>
      <c r="G200" s="209"/>
      <c r="H200" s="209"/>
      <c r="I200" s="209"/>
      <c r="J200" s="209"/>
      <c r="K200" s="50"/>
      <c r="L200" s="243"/>
      <c r="M200" s="120"/>
      <c r="N200" s="120"/>
      <c r="O200" s="120"/>
      <c r="P200" s="120"/>
      <c r="Q200" s="120"/>
      <c r="R200" s="120"/>
    </row>
    <row r="201" spans="1:18" ht="24.95" customHeight="1" x14ac:dyDescent="0.2">
      <c r="A201" s="16">
        <v>196</v>
      </c>
      <c r="B201" s="232"/>
      <c r="C201" s="213"/>
      <c r="D201" s="209"/>
      <c r="E201" s="209"/>
      <c r="F201" s="209"/>
      <c r="G201" s="209"/>
      <c r="H201" s="209"/>
      <c r="I201" s="209"/>
      <c r="J201" s="209"/>
      <c r="K201" s="50"/>
      <c r="L201" s="243"/>
      <c r="M201" s="120"/>
      <c r="N201" s="120"/>
      <c r="O201" s="120"/>
      <c r="P201" s="120"/>
      <c r="Q201" s="120"/>
      <c r="R201" s="120"/>
    </row>
    <row r="202" spans="1:18" ht="24.95" customHeight="1" x14ac:dyDescent="0.2">
      <c r="A202" s="16">
        <v>197</v>
      </c>
      <c r="B202" s="232"/>
      <c r="C202" s="213"/>
      <c r="D202" s="209"/>
      <c r="E202" s="209"/>
      <c r="F202" s="209"/>
      <c r="G202" s="209"/>
      <c r="H202" s="209"/>
      <c r="I202" s="209"/>
      <c r="J202" s="209"/>
      <c r="K202" s="50"/>
      <c r="L202" s="243"/>
      <c r="M202" s="120"/>
      <c r="N202" s="120"/>
      <c r="O202" s="120"/>
      <c r="P202" s="120"/>
      <c r="Q202" s="120"/>
      <c r="R202" s="120"/>
    </row>
    <row r="203" spans="1:18" ht="24.95" customHeight="1" x14ac:dyDescent="0.2">
      <c r="A203" s="16">
        <v>198</v>
      </c>
      <c r="B203" s="232"/>
      <c r="C203" s="213"/>
      <c r="D203" s="209"/>
      <c r="E203" s="209"/>
      <c r="F203" s="209"/>
      <c r="G203" s="209"/>
      <c r="H203" s="209"/>
      <c r="I203" s="209"/>
      <c r="J203" s="209"/>
      <c r="K203" s="50"/>
      <c r="L203" s="243"/>
      <c r="M203" s="120"/>
      <c r="N203" s="120"/>
      <c r="O203" s="120"/>
      <c r="P203" s="120"/>
      <c r="Q203" s="120"/>
      <c r="R203" s="120"/>
    </row>
    <row r="204" spans="1:18" ht="24.95" customHeight="1" x14ac:dyDescent="0.2">
      <c r="A204" s="16">
        <v>199</v>
      </c>
      <c r="B204" s="232"/>
      <c r="C204" s="213"/>
      <c r="D204" s="209"/>
      <c r="E204" s="209"/>
      <c r="F204" s="209"/>
      <c r="G204" s="209"/>
      <c r="H204" s="209"/>
      <c r="I204" s="209"/>
      <c r="J204" s="209"/>
      <c r="K204" s="50"/>
      <c r="L204" s="243"/>
      <c r="M204" s="120"/>
      <c r="N204" s="120"/>
      <c r="O204" s="120"/>
      <c r="P204" s="120"/>
      <c r="Q204" s="120"/>
      <c r="R204" s="120"/>
    </row>
    <row r="205" spans="1:18" ht="24.95" customHeight="1" thickBot="1" x14ac:dyDescent="0.25">
      <c r="A205" s="16">
        <v>200</v>
      </c>
      <c r="B205" s="233"/>
      <c r="C205" s="201"/>
      <c r="D205" s="53"/>
      <c r="E205" s="53"/>
      <c r="F205" s="53"/>
      <c r="G205" s="53"/>
      <c r="H205" s="53"/>
      <c r="I205" s="53"/>
      <c r="J205" s="53"/>
      <c r="K205" s="53"/>
      <c r="L205" s="244"/>
      <c r="M205" s="120"/>
      <c r="N205" s="120"/>
      <c r="O205" s="120"/>
      <c r="P205" s="120"/>
      <c r="Q205" s="120"/>
      <c r="R205" s="120"/>
    </row>
  </sheetData>
  <sheetProtection sheet="1" objects="1" scenarios="1" insertRows="0"/>
  <mergeCells count="4">
    <mergeCell ref="A4:B4"/>
    <mergeCell ref="A1:L1"/>
    <mergeCell ref="A3:B3"/>
    <mergeCell ref="A2:B2"/>
  </mergeCells>
  <phoneticPr fontId="0" type="noConversion"/>
  <dataValidations count="3">
    <dataValidation type="list" allowBlank="1" showInputMessage="1" showErrorMessage="1" promptTitle="Compliance Code" prompt="1 - Compliant (service complete)_x000a_2- Not Compliant (service complete)_x000a_3 - No service provided_x000a_4 - Service incomplete_x000a_5 - Can't determine if service is indicated_x000a_6 - Patient refused/declined service_x000a_" sqref="K6:K205">
      <formula1>"1,2,3,4,5,6"</formula1>
    </dataValidation>
    <dataValidation type="date" allowBlank="1" showInputMessage="1" showErrorMessage="1" errorTitle="Date of birth out of range" error="For inclusion in this universe, the patient must have a date of birth between the dates of 1/1/2012 and 12/31/2013. " sqref="C7:C205">
      <formula1>40909</formula1>
      <formula2>41274</formula2>
    </dataValidation>
    <dataValidation type="date" allowBlank="1" showInputMessage="1" showErrorMessage="1" errorTitle="Date of birth out of range" error="For inclusion in this universe, the patient must have a date of birth between the dates of 1/1/2012 and 12/31/2012. " sqref="C6">
      <formula1>40909</formula1>
      <formula2>41274</formula2>
    </dataValidation>
  </dataValidations>
  <pageMargins left="0.5" right="0.5" top="0.5" bottom="0.5"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205"/>
  <sheetViews>
    <sheetView zoomScaleNormal="150" workbookViewId="0">
      <selection activeCell="I74" sqref="I74"/>
    </sheetView>
  </sheetViews>
  <sheetFormatPr defaultRowHeight="12.75" x14ac:dyDescent="0.2"/>
  <cols>
    <col min="2" max="2" width="17" style="234" customWidth="1"/>
    <col min="3" max="3" width="13.85546875" customWidth="1"/>
    <col min="4" max="4" width="12.5703125" customWidth="1"/>
    <col min="5" max="5" width="13.7109375" customWidth="1"/>
    <col min="6" max="6" width="13.28515625" customWidth="1"/>
    <col min="7" max="7" width="60.140625" style="9" customWidth="1"/>
  </cols>
  <sheetData>
    <row r="1" spans="1:13" ht="25.5" customHeight="1" thickBot="1" x14ac:dyDescent="0.25">
      <c r="A1" s="305" t="s">
        <v>270</v>
      </c>
      <c r="B1" s="306"/>
      <c r="C1" s="306"/>
      <c r="D1" s="307"/>
      <c r="E1" s="316"/>
      <c r="F1" s="316"/>
      <c r="G1" s="308"/>
      <c r="H1" s="119"/>
      <c r="I1" s="119"/>
      <c r="J1" s="120"/>
      <c r="K1" s="120"/>
      <c r="L1" s="120"/>
      <c r="M1" s="120"/>
    </row>
    <row r="2" spans="1:13" ht="47.25" customHeight="1" thickBot="1" x14ac:dyDescent="0.25">
      <c r="A2" s="309" t="s">
        <v>5</v>
      </c>
      <c r="B2" s="309"/>
      <c r="C2" s="54"/>
      <c r="D2" s="317" t="s">
        <v>192</v>
      </c>
      <c r="E2" s="318"/>
      <c r="F2" s="319"/>
      <c r="G2" s="237" t="s">
        <v>8</v>
      </c>
      <c r="H2" s="120"/>
      <c r="I2" s="120"/>
      <c r="J2" s="120"/>
      <c r="K2" s="120"/>
      <c r="L2" s="120"/>
      <c r="M2" s="120"/>
    </row>
    <row r="3" spans="1:13" ht="47.25" customHeight="1" thickBot="1" x14ac:dyDescent="0.25">
      <c r="A3" s="309" t="s">
        <v>7</v>
      </c>
      <c r="B3" s="309"/>
      <c r="C3" s="47">
        <f>COUNTA(B6:B205)-G3</f>
        <v>0</v>
      </c>
      <c r="D3" s="310" t="s">
        <v>193</v>
      </c>
      <c r="E3" s="311"/>
      <c r="F3" s="312"/>
      <c r="G3" s="245">
        <f>COUNTIF(F6:F205, 7)</f>
        <v>0</v>
      </c>
      <c r="H3" s="120"/>
      <c r="I3" s="120"/>
      <c r="J3" s="120"/>
      <c r="K3" s="120"/>
      <c r="L3" s="120"/>
      <c r="M3" s="120"/>
    </row>
    <row r="4" spans="1:13" ht="47.25" customHeight="1" thickBot="1" x14ac:dyDescent="0.25">
      <c r="A4" s="304" t="s">
        <v>6</v>
      </c>
      <c r="B4" s="304"/>
      <c r="C4" s="48">
        <f>COUNTIF(F6:F205, 1)</f>
        <v>0</v>
      </c>
      <c r="D4" s="313"/>
      <c r="E4" s="314"/>
      <c r="F4" s="315"/>
      <c r="G4" s="246"/>
      <c r="H4" s="120"/>
      <c r="I4" s="120"/>
      <c r="J4" s="120"/>
      <c r="K4" s="120"/>
      <c r="L4" s="120"/>
      <c r="M4" s="120"/>
    </row>
    <row r="5" spans="1:13" ht="26.25" thickBot="1" x14ac:dyDescent="0.25">
      <c r="A5" s="12" t="s">
        <v>4</v>
      </c>
      <c r="B5" s="228" t="s">
        <v>0</v>
      </c>
      <c r="C5" s="13" t="s">
        <v>1</v>
      </c>
      <c r="D5" s="13" t="s">
        <v>191</v>
      </c>
      <c r="E5" s="21" t="s">
        <v>202</v>
      </c>
      <c r="F5" s="21" t="s">
        <v>20</v>
      </c>
      <c r="G5" s="15" t="s">
        <v>3</v>
      </c>
      <c r="H5" s="121"/>
      <c r="I5" s="121"/>
      <c r="M5" s="120"/>
    </row>
    <row r="6" spans="1:13" ht="24.95" customHeight="1" x14ac:dyDescent="0.2">
      <c r="A6" s="16">
        <v>1</v>
      </c>
      <c r="B6" s="230"/>
      <c r="C6" s="152"/>
      <c r="D6" s="152"/>
      <c r="E6" s="50"/>
      <c r="F6" s="50"/>
      <c r="G6" s="240"/>
      <c r="H6" s="120"/>
      <c r="I6" s="120"/>
      <c r="M6" s="120"/>
    </row>
    <row r="7" spans="1:13" ht="24.95" customHeight="1" x14ac:dyDescent="0.2">
      <c r="A7" s="17">
        <f t="shared" ref="A7:A38" si="0">1+A6</f>
        <v>2</v>
      </c>
      <c r="B7" s="230"/>
      <c r="C7" s="152"/>
      <c r="D7" s="152"/>
      <c r="E7" s="109"/>
      <c r="F7" s="50"/>
      <c r="G7" s="241"/>
      <c r="H7" s="120"/>
      <c r="I7" s="120"/>
      <c r="M7" s="120"/>
    </row>
    <row r="8" spans="1:13" ht="24.95" customHeight="1" x14ac:dyDescent="0.2">
      <c r="A8" s="17">
        <f t="shared" si="0"/>
        <v>3</v>
      </c>
      <c r="B8" s="230"/>
      <c r="C8" s="152"/>
      <c r="D8" s="152"/>
      <c r="E8" s="109"/>
      <c r="F8" s="50"/>
      <c r="G8" s="241"/>
      <c r="H8" s="120"/>
      <c r="I8" s="120"/>
      <c r="J8" s="120"/>
      <c r="K8" s="120"/>
      <c r="L8" s="120"/>
      <c r="M8" s="120"/>
    </row>
    <row r="9" spans="1:13" ht="24.95" customHeight="1" x14ac:dyDescent="0.2">
      <c r="A9" s="17">
        <f t="shared" si="0"/>
        <v>4</v>
      </c>
      <c r="B9" s="230"/>
      <c r="C9" s="152"/>
      <c r="D9" s="152"/>
      <c r="E9" s="109"/>
      <c r="F9" s="50"/>
      <c r="G9" s="241"/>
      <c r="H9" s="120"/>
      <c r="I9" s="120"/>
      <c r="J9" s="120"/>
      <c r="K9" s="120"/>
      <c r="L9" s="120"/>
      <c r="M9" s="120"/>
    </row>
    <row r="10" spans="1:13" ht="24.95" customHeight="1" x14ac:dyDescent="0.2">
      <c r="A10" s="17">
        <f t="shared" si="0"/>
        <v>5</v>
      </c>
      <c r="B10" s="230"/>
      <c r="C10" s="152"/>
      <c r="D10" s="214"/>
      <c r="E10" s="50"/>
      <c r="F10" s="50"/>
      <c r="G10" s="241"/>
      <c r="H10" s="120"/>
      <c r="I10" s="120"/>
      <c r="J10" s="120"/>
      <c r="K10" s="120"/>
      <c r="L10" s="120"/>
      <c r="M10" s="120"/>
    </row>
    <row r="11" spans="1:13" ht="24.95" customHeight="1" x14ac:dyDescent="0.2">
      <c r="A11" s="17">
        <f t="shared" si="0"/>
        <v>6</v>
      </c>
      <c r="B11" s="230"/>
      <c r="C11" s="152"/>
      <c r="D11" s="212"/>
      <c r="E11" s="50"/>
      <c r="F11" s="50"/>
      <c r="G11" s="241"/>
      <c r="H11" s="120"/>
      <c r="I11" s="120"/>
      <c r="J11" s="120"/>
      <c r="K11" s="120"/>
      <c r="L11" s="120"/>
      <c r="M11" s="120"/>
    </row>
    <row r="12" spans="1:13" ht="24.95" customHeight="1" x14ac:dyDescent="0.2">
      <c r="A12" s="17">
        <f t="shared" si="0"/>
        <v>7</v>
      </c>
      <c r="B12" s="230"/>
      <c r="C12" s="152"/>
      <c r="D12" s="212"/>
      <c r="E12" s="50"/>
      <c r="F12" s="50"/>
      <c r="G12" s="241"/>
      <c r="H12" s="120"/>
      <c r="I12" s="120"/>
      <c r="J12" s="120"/>
      <c r="K12" s="120"/>
      <c r="L12" s="120"/>
      <c r="M12" s="120"/>
    </row>
    <row r="13" spans="1:13" ht="24.95" customHeight="1" x14ac:dyDescent="0.2">
      <c r="A13" s="17">
        <f t="shared" si="0"/>
        <v>8</v>
      </c>
      <c r="B13" s="230"/>
      <c r="C13" s="152"/>
      <c r="D13" s="212"/>
      <c r="E13" s="50"/>
      <c r="F13" s="50"/>
      <c r="G13" s="241"/>
      <c r="H13" s="120"/>
      <c r="I13" s="120"/>
      <c r="J13" s="120"/>
      <c r="K13" s="120"/>
      <c r="L13" s="120"/>
      <c r="M13" s="120"/>
    </row>
    <row r="14" spans="1:13" ht="24.95" customHeight="1" x14ac:dyDescent="0.2">
      <c r="A14" s="17">
        <f t="shared" si="0"/>
        <v>9</v>
      </c>
      <c r="B14" s="230"/>
      <c r="C14" s="152"/>
      <c r="D14" s="212"/>
      <c r="E14" s="50"/>
      <c r="F14" s="50"/>
      <c r="G14" s="241"/>
      <c r="H14" s="120"/>
      <c r="I14" s="120"/>
      <c r="J14" s="120"/>
      <c r="K14" s="120"/>
      <c r="L14" s="120"/>
      <c r="M14" s="120"/>
    </row>
    <row r="15" spans="1:13" ht="24.95" customHeight="1" x14ac:dyDescent="0.2">
      <c r="A15" s="17">
        <f t="shared" si="0"/>
        <v>10</v>
      </c>
      <c r="B15" s="230"/>
      <c r="C15" s="152"/>
      <c r="D15" s="212"/>
      <c r="E15" s="50"/>
      <c r="F15" s="50"/>
      <c r="G15" s="241"/>
      <c r="H15" s="120"/>
      <c r="I15" s="120"/>
      <c r="J15" s="120"/>
      <c r="K15" s="120"/>
      <c r="L15" s="120"/>
      <c r="M15" s="120"/>
    </row>
    <row r="16" spans="1:13" ht="24.95" customHeight="1" x14ac:dyDescent="0.2">
      <c r="A16" s="17">
        <f t="shared" si="0"/>
        <v>11</v>
      </c>
      <c r="B16" s="230"/>
      <c r="C16" s="152"/>
      <c r="D16" s="212"/>
      <c r="E16" s="50"/>
      <c r="F16" s="50"/>
      <c r="G16" s="241"/>
      <c r="H16" s="120"/>
      <c r="I16" s="120"/>
      <c r="J16" s="120"/>
      <c r="K16" s="120"/>
      <c r="L16" s="120"/>
      <c r="M16" s="120"/>
    </row>
    <row r="17" spans="1:13" ht="24.95" customHeight="1" x14ac:dyDescent="0.2">
      <c r="A17" s="17">
        <f t="shared" si="0"/>
        <v>12</v>
      </c>
      <c r="B17" s="230"/>
      <c r="C17" s="152"/>
      <c r="D17" s="212"/>
      <c r="E17" s="50"/>
      <c r="F17" s="50"/>
      <c r="G17" s="241"/>
      <c r="H17" s="120"/>
      <c r="I17" s="120"/>
      <c r="J17" s="120"/>
      <c r="K17" s="120"/>
      <c r="L17" s="120"/>
      <c r="M17" s="120"/>
    </row>
    <row r="18" spans="1:13" ht="24.95" customHeight="1" x14ac:dyDescent="0.2">
      <c r="A18" s="17">
        <f t="shared" si="0"/>
        <v>13</v>
      </c>
      <c r="B18" s="230"/>
      <c r="C18" s="152"/>
      <c r="D18" s="212"/>
      <c r="E18" s="50"/>
      <c r="F18" s="50"/>
      <c r="G18" s="241"/>
      <c r="H18" s="120"/>
      <c r="I18" s="120"/>
      <c r="J18" s="120"/>
      <c r="K18" s="120"/>
      <c r="L18" s="120"/>
      <c r="M18" s="120"/>
    </row>
    <row r="19" spans="1:13" ht="24.95" customHeight="1" x14ac:dyDescent="0.2">
      <c r="A19" s="17">
        <f t="shared" si="0"/>
        <v>14</v>
      </c>
      <c r="B19" s="230"/>
      <c r="C19" s="152"/>
      <c r="D19" s="212"/>
      <c r="E19" s="50"/>
      <c r="F19" s="50"/>
      <c r="G19" s="241"/>
      <c r="H19" s="120"/>
      <c r="I19" s="120"/>
      <c r="J19" s="120"/>
      <c r="K19" s="120"/>
      <c r="L19" s="120"/>
      <c r="M19" s="120"/>
    </row>
    <row r="20" spans="1:13" ht="24.95" customHeight="1" x14ac:dyDescent="0.2">
      <c r="A20" s="17">
        <f t="shared" si="0"/>
        <v>15</v>
      </c>
      <c r="B20" s="230"/>
      <c r="C20" s="152"/>
      <c r="D20" s="212"/>
      <c r="E20" s="50"/>
      <c r="F20" s="50"/>
      <c r="G20" s="241"/>
      <c r="H20" s="120"/>
      <c r="I20" s="120"/>
      <c r="J20" s="120"/>
      <c r="K20" s="120"/>
      <c r="L20" s="120"/>
      <c r="M20" s="120"/>
    </row>
    <row r="21" spans="1:13" ht="24.95" customHeight="1" x14ac:dyDescent="0.2">
      <c r="A21" s="17">
        <f t="shared" si="0"/>
        <v>16</v>
      </c>
      <c r="B21" s="230"/>
      <c r="C21" s="152"/>
      <c r="D21" s="212"/>
      <c r="E21" s="50"/>
      <c r="F21" s="50"/>
      <c r="G21" s="241"/>
      <c r="H21" s="120"/>
      <c r="I21" s="120"/>
      <c r="J21" s="120"/>
      <c r="K21" s="120"/>
      <c r="L21" s="120"/>
      <c r="M21" s="120"/>
    </row>
    <row r="22" spans="1:13" ht="24.95" customHeight="1" x14ac:dyDescent="0.2">
      <c r="A22" s="17">
        <f t="shared" si="0"/>
        <v>17</v>
      </c>
      <c r="B22" s="230"/>
      <c r="C22" s="152"/>
      <c r="D22" s="212"/>
      <c r="E22" s="50"/>
      <c r="F22" s="50"/>
      <c r="G22" s="241"/>
      <c r="H22" s="120"/>
      <c r="I22" s="120"/>
      <c r="J22" s="120"/>
      <c r="K22" s="120"/>
      <c r="L22" s="120"/>
      <c r="M22" s="120"/>
    </row>
    <row r="23" spans="1:13" ht="24.95" customHeight="1" x14ac:dyDescent="0.2">
      <c r="A23" s="17">
        <f t="shared" si="0"/>
        <v>18</v>
      </c>
      <c r="B23" s="230"/>
      <c r="C23" s="152"/>
      <c r="D23" s="212"/>
      <c r="E23" s="50"/>
      <c r="F23" s="50"/>
      <c r="G23" s="241"/>
      <c r="H23" s="120"/>
      <c r="I23" s="120"/>
      <c r="J23" s="120"/>
      <c r="K23" s="120"/>
      <c r="L23" s="120"/>
      <c r="M23" s="120"/>
    </row>
    <row r="24" spans="1:13" ht="24.95" customHeight="1" x14ac:dyDescent="0.2">
      <c r="A24" s="17">
        <f t="shared" si="0"/>
        <v>19</v>
      </c>
      <c r="B24" s="230"/>
      <c r="C24" s="152"/>
      <c r="D24" s="212"/>
      <c r="E24" s="50"/>
      <c r="F24" s="50"/>
      <c r="G24" s="241"/>
      <c r="H24" s="120"/>
      <c r="I24" s="120"/>
      <c r="J24" s="120"/>
      <c r="K24" s="120"/>
      <c r="L24" s="120"/>
      <c r="M24" s="120"/>
    </row>
    <row r="25" spans="1:13" ht="24.95" customHeight="1" x14ac:dyDescent="0.2">
      <c r="A25" s="17">
        <f t="shared" si="0"/>
        <v>20</v>
      </c>
      <c r="B25" s="230"/>
      <c r="C25" s="152"/>
      <c r="D25" s="212"/>
      <c r="E25" s="50"/>
      <c r="F25" s="50"/>
      <c r="G25" s="241"/>
      <c r="H25" s="120"/>
      <c r="I25" s="120"/>
      <c r="J25" s="120"/>
      <c r="K25" s="120"/>
      <c r="L25" s="120"/>
      <c r="M25" s="120"/>
    </row>
    <row r="26" spans="1:13" ht="24.95" customHeight="1" x14ac:dyDescent="0.2">
      <c r="A26" s="17">
        <f t="shared" si="0"/>
        <v>21</v>
      </c>
      <c r="B26" s="230"/>
      <c r="C26" s="152"/>
      <c r="D26" s="212"/>
      <c r="E26" s="50"/>
      <c r="F26" s="50"/>
      <c r="G26" s="241"/>
      <c r="H26" s="120"/>
      <c r="I26" s="120"/>
      <c r="J26" s="120"/>
      <c r="K26" s="120"/>
      <c r="L26" s="120"/>
      <c r="M26" s="120"/>
    </row>
    <row r="27" spans="1:13" ht="24.95" customHeight="1" x14ac:dyDescent="0.2">
      <c r="A27" s="17">
        <f t="shared" si="0"/>
        <v>22</v>
      </c>
      <c r="B27" s="230"/>
      <c r="C27" s="152"/>
      <c r="D27" s="212"/>
      <c r="E27" s="50"/>
      <c r="F27" s="50"/>
      <c r="G27" s="241"/>
      <c r="H27" s="120"/>
      <c r="I27" s="120"/>
      <c r="J27" s="120"/>
      <c r="K27" s="120"/>
      <c r="L27" s="120"/>
      <c r="M27" s="120"/>
    </row>
    <row r="28" spans="1:13" ht="24.95" customHeight="1" x14ac:dyDescent="0.2">
      <c r="A28" s="17">
        <f t="shared" si="0"/>
        <v>23</v>
      </c>
      <c r="B28" s="230"/>
      <c r="C28" s="152"/>
      <c r="D28" s="212"/>
      <c r="E28" s="50"/>
      <c r="F28" s="50"/>
      <c r="G28" s="241"/>
      <c r="H28" s="120"/>
      <c r="I28" s="120"/>
      <c r="J28" s="120"/>
      <c r="K28" s="120"/>
      <c r="L28" s="120"/>
      <c r="M28" s="120"/>
    </row>
    <row r="29" spans="1:13" ht="24.95" customHeight="1" x14ac:dyDescent="0.2">
      <c r="A29" s="17">
        <f t="shared" si="0"/>
        <v>24</v>
      </c>
      <c r="B29" s="230"/>
      <c r="C29" s="152"/>
      <c r="D29" s="212"/>
      <c r="E29" s="50"/>
      <c r="F29" s="50"/>
      <c r="G29" s="241"/>
      <c r="H29" s="120"/>
      <c r="I29" s="120"/>
      <c r="J29" s="120"/>
      <c r="K29" s="120"/>
      <c r="L29" s="120"/>
      <c r="M29" s="120"/>
    </row>
    <row r="30" spans="1:13" ht="24.95" customHeight="1" x14ac:dyDescent="0.2">
      <c r="A30" s="17">
        <f t="shared" si="0"/>
        <v>25</v>
      </c>
      <c r="B30" s="230"/>
      <c r="C30" s="152"/>
      <c r="D30" s="212"/>
      <c r="E30" s="50"/>
      <c r="F30" s="50"/>
      <c r="G30" s="241"/>
      <c r="H30" s="120"/>
      <c r="I30" s="120"/>
      <c r="J30" s="120"/>
      <c r="K30" s="120"/>
      <c r="L30" s="120"/>
      <c r="M30" s="120"/>
    </row>
    <row r="31" spans="1:13" ht="24.95" customHeight="1" x14ac:dyDescent="0.2">
      <c r="A31" s="17">
        <f t="shared" si="0"/>
        <v>26</v>
      </c>
      <c r="B31" s="230"/>
      <c r="C31" s="152"/>
      <c r="D31" s="212"/>
      <c r="E31" s="50"/>
      <c r="F31" s="50"/>
      <c r="G31" s="241"/>
      <c r="H31" s="120"/>
      <c r="I31" s="120"/>
      <c r="J31" s="120"/>
      <c r="K31" s="120"/>
      <c r="L31" s="120"/>
      <c r="M31" s="120"/>
    </row>
    <row r="32" spans="1:13" ht="24.95" customHeight="1" x14ac:dyDescent="0.2">
      <c r="A32" s="17">
        <f t="shared" si="0"/>
        <v>27</v>
      </c>
      <c r="B32" s="230"/>
      <c r="C32" s="152"/>
      <c r="D32" s="212"/>
      <c r="E32" s="50"/>
      <c r="F32" s="50"/>
      <c r="G32" s="241"/>
      <c r="H32" s="120"/>
      <c r="I32" s="120"/>
      <c r="J32" s="120"/>
      <c r="K32" s="120"/>
      <c r="L32" s="120"/>
      <c r="M32" s="120"/>
    </row>
    <row r="33" spans="1:13" ht="24.95" customHeight="1" x14ac:dyDescent="0.2">
      <c r="A33" s="17">
        <f t="shared" si="0"/>
        <v>28</v>
      </c>
      <c r="B33" s="230"/>
      <c r="C33" s="152"/>
      <c r="D33" s="212"/>
      <c r="E33" s="50"/>
      <c r="F33" s="50"/>
      <c r="G33" s="241"/>
      <c r="H33" s="120"/>
      <c r="I33" s="120"/>
      <c r="J33" s="120"/>
      <c r="K33" s="120"/>
      <c r="L33" s="120"/>
      <c r="M33" s="120"/>
    </row>
    <row r="34" spans="1:13" ht="24.95" customHeight="1" x14ac:dyDescent="0.2">
      <c r="A34" s="17">
        <f t="shared" si="0"/>
        <v>29</v>
      </c>
      <c r="B34" s="230"/>
      <c r="C34" s="152"/>
      <c r="D34" s="212"/>
      <c r="E34" s="50"/>
      <c r="F34" s="50"/>
      <c r="G34" s="241"/>
      <c r="H34" s="120"/>
      <c r="I34" s="120"/>
      <c r="J34" s="120"/>
      <c r="K34" s="120"/>
      <c r="L34" s="120"/>
      <c r="M34" s="120"/>
    </row>
    <row r="35" spans="1:13" ht="24.95" customHeight="1" x14ac:dyDescent="0.2">
      <c r="A35" s="17">
        <f t="shared" si="0"/>
        <v>30</v>
      </c>
      <c r="B35" s="230"/>
      <c r="C35" s="152"/>
      <c r="D35" s="212"/>
      <c r="E35" s="50"/>
      <c r="F35" s="50"/>
      <c r="G35" s="241"/>
      <c r="H35" s="120"/>
      <c r="I35" s="120"/>
      <c r="J35" s="120"/>
      <c r="K35" s="120"/>
      <c r="L35" s="120"/>
      <c r="M35" s="120"/>
    </row>
    <row r="36" spans="1:13" ht="24.95" customHeight="1" x14ac:dyDescent="0.2">
      <c r="A36" s="17">
        <f t="shared" si="0"/>
        <v>31</v>
      </c>
      <c r="B36" s="230"/>
      <c r="C36" s="152"/>
      <c r="D36" s="212"/>
      <c r="E36" s="50"/>
      <c r="F36" s="50"/>
      <c r="G36" s="241"/>
      <c r="H36" s="120"/>
      <c r="I36" s="120"/>
      <c r="J36" s="120"/>
      <c r="K36" s="120"/>
      <c r="L36" s="120"/>
      <c r="M36" s="120"/>
    </row>
    <row r="37" spans="1:13" ht="24.95" customHeight="1" x14ac:dyDescent="0.2">
      <c r="A37" s="17">
        <f t="shared" si="0"/>
        <v>32</v>
      </c>
      <c r="B37" s="230"/>
      <c r="C37" s="152"/>
      <c r="D37" s="212"/>
      <c r="E37" s="50"/>
      <c r="F37" s="50"/>
      <c r="G37" s="241"/>
      <c r="H37" s="120"/>
      <c r="I37" s="120"/>
      <c r="J37" s="120"/>
      <c r="K37" s="120"/>
      <c r="L37" s="120"/>
      <c r="M37" s="120"/>
    </row>
    <row r="38" spans="1:13" ht="24.95" customHeight="1" x14ac:dyDescent="0.2">
      <c r="A38" s="17">
        <f t="shared" si="0"/>
        <v>33</v>
      </c>
      <c r="B38" s="230"/>
      <c r="C38" s="152"/>
      <c r="D38" s="212"/>
      <c r="E38" s="50"/>
      <c r="F38" s="50"/>
      <c r="G38" s="241"/>
      <c r="H38" s="120"/>
      <c r="I38" s="120"/>
      <c r="J38" s="120"/>
      <c r="K38" s="120"/>
      <c r="L38" s="120"/>
      <c r="M38" s="120"/>
    </row>
    <row r="39" spans="1:13" ht="24.95" customHeight="1" x14ac:dyDescent="0.2">
      <c r="A39" s="17">
        <f t="shared" ref="A39:A70" si="1">1+A38</f>
        <v>34</v>
      </c>
      <c r="B39" s="230"/>
      <c r="C39" s="152"/>
      <c r="D39" s="212"/>
      <c r="E39" s="50"/>
      <c r="F39" s="50"/>
      <c r="G39" s="241"/>
      <c r="H39" s="120"/>
      <c r="I39" s="120"/>
      <c r="J39" s="120"/>
      <c r="K39" s="120"/>
      <c r="L39" s="120"/>
      <c r="M39" s="120"/>
    </row>
    <row r="40" spans="1:13" ht="24.95" customHeight="1" x14ac:dyDescent="0.2">
      <c r="A40" s="17">
        <f t="shared" si="1"/>
        <v>35</v>
      </c>
      <c r="B40" s="230"/>
      <c r="C40" s="152"/>
      <c r="D40" s="212"/>
      <c r="E40" s="50"/>
      <c r="F40" s="50"/>
      <c r="G40" s="241"/>
      <c r="H40" s="120"/>
      <c r="I40" s="120"/>
      <c r="J40" s="120"/>
      <c r="K40" s="120"/>
      <c r="L40" s="120"/>
      <c r="M40" s="120"/>
    </row>
    <row r="41" spans="1:13" ht="24.95" customHeight="1" x14ac:dyDescent="0.2">
      <c r="A41" s="17">
        <f t="shared" si="1"/>
        <v>36</v>
      </c>
      <c r="B41" s="230"/>
      <c r="C41" s="152"/>
      <c r="D41" s="212"/>
      <c r="E41" s="50"/>
      <c r="F41" s="50"/>
      <c r="G41" s="241"/>
      <c r="H41" s="120"/>
      <c r="I41" s="120"/>
      <c r="J41" s="120"/>
      <c r="K41" s="120"/>
      <c r="L41" s="120"/>
      <c r="M41" s="120"/>
    </row>
    <row r="42" spans="1:13" ht="24.95" customHeight="1" x14ac:dyDescent="0.2">
      <c r="A42" s="17">
        <f t="shared" si="1"/>
        <v>37</v>
      </c>
      <c r="B42" s="230"/>
      <c r="C42" s="152"/>
      <c r="D42" s="212"/>
      <c r="E42" s="50"/>
      <c r="F42" s="50"/>
      <c r="G42" s="241"/>
      <c r="H42" s="120"/>
      <c r="I42" s="120"/>
      <c r="J42" s="120"/>
      <c r="K42" s="120"/>
      <c r="L42" s="120"/>
      <c r="M42" s="120"/>
    </row>
    <row r="43" spans="1:13" ht="24.95" customHeight="1" x14ac:dyDescent="0.2">
      <c r="A43" s="17">
        <f t="shared" si="1"/>
        <v>38</v>
      </c>
      <c r="B43" s="230"/>
      <c r="C43" s="152"/>
      <c r="D43" s="212"/>
      <c r="E43" s="50"/>
      <c r="F43" s="50"/>
      <c r="G43" s="241"/>
      <c r="H43" s="120"/>
      <c r="I43" s="120"/>
      <c r="J43" s="120"/>
      <c r="K43" s="120"/>
      <c r="L43" s="120"/>
      <c r="M43" s="120"/>
    </row>
    <row r="44" spans="1:13" ht="24.95" customHeight="1" x14ac:dyDescent="0.2">
      <c r="A44" s="17">
        <f t="shared" si="1"/>
        <v>39</v>
      </c>
      <c r="B44" s="230"/>
      <c r="C44" s="152"/>
      <c r="D44" s="212"/>
      <c r="E44" s="50"/>
      <c r="F44" s="50"/>
      <c r="G44" s="241"/>
      <c r="H44" s="120"/>
      <c r="I44" s="120"/>
      <c r="J44" s="120"/>
      <c r="K44" s="120"/>
      <c r="L44" s="120"/>
      <c r="M44" s="120"/>
    </row>
    <row r="45" spans="1:13" ht="24.95" customHeight="1" x14ac:dyDescent="0.2">
      <c r="A45" s="17">
        <f t="shared" si="1"/>
        <v>40</v>
      </c>
      <c r="B45" s="230"/>
      <c r="C45" s="152"/>
      <c r="D45" s="212"/>
      <c r="E45" s="50"/>
      <c r="F45" s="50"/>
      <c r="G45" s="241"/>
      <c r="H45" s="120"/>
      <c r="I45" s="120"/>
      <c r="J45" s="120"/>
      <c r="K45" s="120"/>
      <c r="L45" s="120"/>
      <c r="M45" s="120"/>
    </row>
    <row r="46" spans="1:13" ht="24.95" customHeight="1" x14ac:dyDescent="0.2">
      <c r="A46" s="17">
        <f t="shared" si="1"/>
        <v>41</v>
      </c>
      <c r="B46" s="230"/>
      <c r="C46" s="152"/>
      <c r="D46" s="212"/>
      <c r="E46" s="50"/>
      <c r="F46" s="50"/>
      <c r="G46" s="241"/>
      <c r="H46" s="120"/>
      <c r="I46" s="120"/>
      <c r="J46" s="120"/>
      <c r="K46" s="120"/>
      <c r="L46" s="120"/>
      <c r="M46" s="120"/>
    </row>
    <row r="47" spans="1:13" ht="24.95" customHeight="1" x14ac:dyDescent="0.2">
      <c r="A47" s="17">
        <f t="shared" si="1"/>
        <v>42</v>
      </c>
      <c r="B47" s="230"/>
      <c r="C47" s="152"/>
      <c r="D47" s="212"/>
      <c r="E47" s="50"/>
      <c r="F47" s="50"/>
      <c r="G47" s="241"/>
      <c r="H47" s="120"/>
      <c r="I47" s="120"/>
      <c r="J47" s="120"/>
      <c r="K47" s="120"/>
      <c r="L47" s="120"/>
      <c r="M47" s="120"/>
    </row>
    <row r="48" spans="1:13" ht="24.95" customHeight="1" x14ac:dyDescent="0.2">
      <c r="A48" s="17">
        <f t="shared" si="1"/>
        <v>43</v>
      </c>
      <c r="B48" s="230"/>
      <c r="C48" s="152"/>
      <c r="D48" s="212"/>
      <c r="E48" s="50"/>
      <c r="F48" s="50"/>
      <c r="G48" s="241"/>
      <c r="H48" s="120"/>
      <c r="I48" s="120"/>
      <c r="J48" s="120"/>
      <c r="K48" s="120"/>
      <c r="L48" s="120"/>
      <c r="M48" s="120"/>
    </row>
    <row r="49" spans="1:13" ht="24.95" customHeight="1" x14ac:dyDescent="0.2">
      <c r="A49" s="17">
        <f t="shared" si="1"/>
        <v>44</v>
      </c>
      <c r="B49" s="230"/>
      <c r="C49" s="152"/>
      <c r="D49" s="212"/>
      <c r="E49" s="50"/>
      <c r="F49" s="50"/>
      <c r="G49" s="241"/>
      <c r="H49" s="120"/>
      <c r="I49" s="120"/>
      <c r="J49" s="120"/>
      <c r="K49" s="120"/>
      <c r="L49" s="120"/>
      <c r="M49" s="120"/>
    </row>
    <row r="50" spans="1:13" ht="24.95" customHeight="1" x14ac:dyDescent="0.2">
      <c r="A50" s="17">
        <f t="shared" si="1"/>
        <v>45</v>
      </c>
      <c r="B50" s="230"/>
      <c r="C50" s="152"/>
      <c r="D50" s="212"/>
      <c r="E50" s="50"/>
      <c r="F50" s="50"/>
      <c r="G50" s="241"/>
      <c r="H50" s="120"/>
      <c r="I50" s="120"/>
      <c r="J50" s="120"/>
      <c r="K50" s="120"/>
      <c r="L50" s="120"/>
      <c r="M50" s="120"/>
    </row>
    <row r="51" spans="1:13" ht="24.95" customHeight="1" x14ac:dyDescent="0.2">
      <c r="A51" s="17">
        <f t="shared" si="1"/>
        <v>46</v>
      </c>
      <c r="B51" s="230"/>
      <c r="C51" s="152"/>
      <c r="D51" s="212"/>
      <c r="E51" s="50"/>
      <c r="F51" s="50"/>
      <c r="G51" s="241"/>
      <c r="H51" s="120"/>
      <c r="I51" s="120"/>
      <c r="J51" s="120"/>
      <c r="K51" s="120"/>
      <c r="L51" s="120"/>
      <c r="M51" s="120"/>
    </row>
    <row r="52" spans="1:13" ht="24.95" customHeight="1" x14ac:dyDescent="0.2">
      <c r="A52" s="17">
        <f t="shared" si="1"/>
        <v>47</v>
      </c>
      <c r="B52" s="230"/>
      <c r="C52" s="152"/>
      <c r="D52" s="212"/>
      <c r="E52" s="50"/>
      <c r="F52" s="50"/>
      <c r="G52" s="241"/>
      <c r="H52" s="120"/>
      <c r="I52" s="120"/>
      <c r="J52" s="120"/>
      <c r="K52" s="120"/>
      <c r="L52" s="120"/>
      <c r="M52" s="120"/>
    </row>
    <row r="53" spans="1:13" ht="24.95" customHeight="1" x14ac:dyDescent="0.2">
      <c r="A53" s="17">
        <f t="shared" si="1"/>
        <v>48</v>
      </c>
      <c r="B53" s="230"/>
      <c r="C53" s="152"/>
      <c r="D53" s="212"/>
      <c r="E53" s="50"/>
      <c r="F53" s="50"/>
      <c r="G53" s="241"/>
      <c r="H53" s="120"/>
      <c r="I53" s="120"/>
      <c r="J53" s="120"/>
      <c r="K53" s="120"/>
      <c r="L53" s="120"/>
      <c r="M53" s="120"/>
    </row>
    <row r="54" spans="1:13" ht="24.95" customHeight="1" x14ac:dyDescent="0.2">
      <c r="A54" s="17">
        <f t="shared" si="1"/>
        <v>49</v>
      </c>
      <c r="B54" s="230"/>
      <c r="C54" s="152"/>
      <c r="D54" s="212"/>
      <c r="E54" s="50"/>
      <c r="F54" s="50"/>
      <c r="G54" s="241"/>
      <c r="H54" s="120"/>
      <c r="I54" s="120"/>
      <c r="J54" s="120"/>
      <c r="K54" s="120"/>
      <c r="L54" s="120"/>
      <c r="M54" s="120"/>
    </row>
    <row r="55" spans="1:13" ht="24.95" customHeight="1" x14ac:dyDescent="0.2">
      <c r="A55" s="17">
        <f t="shared" si="1"/>
        <v>50</v>
      </c>
      <c r="B55" s="230"/>
      <c r="C55" s="152"/>
      <c r="D55" s="212"/>
      <c r="E55" s="50"/>
      <c r="F55" s="50"/>
      <c r="G55" s="241"/>
      <c r="H55" s="120"/>
      <c r="I55" s="120"/>
      <c r="J55" s="120"/>
      <c r="K55" s="120"/>
      <c r="L55" s="120"/>
      <c r="M55" s="120"/>
    </row>
    <row r="56" spans="1:13" ht="24.95" customHeight="1" x14ac:dyDescent="0.2">
      <c r="A56" s="17">
        <f t="shared" si="1"/>
        <v>51</v>
      </c>
      <c r="B56" s="230"/>
      <c r="C56" s="152"/>
      <c r="D56" s="212"/>
      <c r="E56" s="50"/>
      <c r="F56" s="50"/>
      <c r="G56" s="241"/>
      <c r="H56" s="120"/>
      <c r="I56" s="120"/>
      <c r="J56" s="120"/>
      <c r="K56" s="120"/>
      <c r="L56" s="120"/>
      <c r="M56" s="120"/>
    </row>
    <row r="57" spans="1:13" ht="24.95" customHeight="1" x14ac:dyDescent="0.2">
      <c r="A57" s="17">
        <f t="shared" si="1"/>
        <v>52</v>
      </c>
      <c r="B57" s="230"/>
      <c r="C57" s="152"/>
      <c r="D57" s="212"/>
      <c r="E57" s="50"/>
      <c r="F57" s="50"/>
      <c r="G57" s="241"/>
      <c r="H57" s="120"/>
      <c r="I57" s="120"/>
      <c r="J57" s="120"/>
      <c r="K57" s="120"/>
      <c r="L57" s="120"/>
      <c r="M57" s="120"/>
    </row>
    <row r="58" spans="1:13" ht="24.95" customHeight="1" x14ac:dyDescent="0.2">
      <c r="A58" s="17">
        <f t="shared" si="1"/>
        <v>53</v>
      </c>
      <c r="B58" s="230"/>
      <c r="C58" s="152"/>
      <c r="D58" s="212"/>
      <c r="E58" s="50"/>
      <c r="F58" s="50"/>
      <c r="G58" s="241"/>
      <c r="H58" s="120"/>
      <c r="I58" s="120"/>
      <c r="J58" s="120"/>
      <c r="K58" s="120"/>
      <c r="L58" s="120"/>
      <c r="M58" s="120"/>
    </row>
    <row r="59" spans="1:13" ht="24.95" customHeight="1" x14ac:dyDescent="0.2">
      <c r="A59" s="17">
        <f t="shared" si="1"/>
        <v>54</v>
      </c>
      <c r="B59" s="230"/>
      <c r="C59" s="152"/>
      <c r="D59" s="212"/>
      <c r="E59" s="50"/>
      <c r="F59" s="50"/>
      <c r="G59" s="241"/>
      <c r="H59" s="120"/>
      <c r="I59" s="120"/>
      <c r="J59" s="120"/>
      <c r="K59" s="120"/>
      <c r="L59" s="120"/>
      <c r="M59" s="120"/>
    </row>
    <row r="60" spans="1:13" ht="24.95" customHeight="1" x14ac:dyDescent="0.2">
      <c r="A60" s="17">
        <f t="shared" si="1"/>
        <v>55</v>
      </c>
      <c r="B60" s="230"/>
      <c r="C60" s="152"/>
      <c r="D60" s="212"/>
      <c r="E60" s="50"/>
      <c r="F60" s="50"/>
      <c r="G60" s="241"/>
      <c r="H60" s="120"/>
      <c r="I60" s="120"/>
      <c r="J60" s="120"/>
      <c r="K60" s="120"/>
      <c r="L60" s="120"/>
      <c r="M60" s="120"/>
    </row>
    <row r="61" spans="1:13" ht="24.95" customHeight="1" x14ac:dyDescent="0.2">
      <c r="A61" s="17">
        <f t="shared" si="1"/>
        <v>56</v>
      </c>
      <c r="B61" s="230"/>
      <c r="C61" s="152"/>
      <c r="D61" s="212"/>
      <c r="E61" s="50"/>
      <c r="F61" s="50"/>
      <c r="G61" s="241"/>
      <c r="H61" s="120"/>
      <c r="I61" s="120"/>
      <c r="J61" s="120"/>
      <c r="K61" s="120"/>
      <c r="L61" s="120"/>
      <c r="M61" s="120"/>
    </row>
    <row r="62" spans="1:13" ht="24.95" customHeight="1" x14ac:dyDescent="0.2">
      <c r="A62" s="17">
        <f t="shared" si="1"/>
        <v>57</v>
      </c>
      <c r="B62" s="230"/>
      <c r="C62" s="152"/>
      <c r="D62" s="212"/>
      <c r="E62" s="50"/>
      <c r="F62" s="50"/>
      <c r="G62" s="241"/>
      <c r="H62" s="120"/>
      <c r="I62" s="120"/>
      <c r="J62" s="120"/>
      <c r="K62" s="120"/>
      <c r="L62" s="120"/>
      <c r="M62" s="120"/>
    </row>
    <row r="63" spans="1:13" ht="24.95" customHeight="1" x14ac:dyDescent="0.2">
      <c r="A63" s="17">
        <f t="shared" si="1"/>
        <v>58</v>
      </c>
      <c r="B63" s="230"/>
      <c r="C63" s="152"/>
      <c r="D63" s="212"/>
      <c r="E63" s="50"/>
      <c r="F63" s="50"/>
      <c r="G63" s="241"/>
      <c r="H63" s="120"/>
      <c r="I63" s="120"/>
      <c r="J63" s="120"/>
      <c r="K63" s="120"/>
      <c r="L63" s="120"/>
      <c r="M63" s="120"/>
    </row>
    <row r="64" spans="1:13" ht="24.95" customHeight="1" x14ac:dyDescent="0.2">
      <c r="A64" s="17">
        <f t="shared" si="1"/>
        <v>59</v>
      </c>
      <c r="B64" s="230"/>
      <c r="C64" s="152"/>
      <c r="D64" s="212"/>
      <c r="E64" s="50"/>
      <c r="F64" s="50"/>
      <c r="G64" s="241"/>
      <c r="H64" s="120"/>
      <c r="I64" s="120"/>
      <c r="J64" s="120"/>
      <c r="K64" s="120"/>
      <c r="L64" s="120"/>
      <c r="M64" s="120"/>
    </row>
    <row r="65" spans="1:13" ht="24.95" customHeight="1" x14ac:dyDescent="0.2">
      <c r="A65" s="17">
        <f t="shared" si="1"/>
        <v>60</v>
      </c>
      <c r="B65" s="230"/>
      <c r="C65" s="152"/>
      <c r="D65" s="212"/>
      <c r="E65" s="50"/>
      <c r="F65" s="50"/>
      <c r="G65" s="241"/>
      <c r="H65" s="120"/>
      <c r="I65" s="120"/>
      <c r="J65" s="120"/>
      <c r="K65" s="120"/>
      <c r="L65" s="120"/>
      <c r="M65" s="120"/>
    </row>
    <row r="66" spans="1:13" ht="24.95" customHeight="1" x14ac:dyDescent="0.2">
      <c r="A66" s="17">
        <f t="shared" si="1"/>
        <v>61</v>
      </c>
      <c r="B66" s="230"/>
      <c r="C66" s="152"/>
      <c r="D66" s="212"/>
      <c r="E66" s="50"/>
      <c r="F66" s="50"/>
      <c r="G66" s="241"/>
      <c r="H66" s="120"/>
      <c r="I66" s="120"/>
      <c r="J66" s="120"/>
      <c r="K66" s="120"/>
      <c r="L66" s="120"/>
      <c r="M66" s="120"/>
    </row>
    <row r="67" spans="1:13" ht="24.95" customHeight="1" x14ac:dyDescent="0.2">
      <c r="A67" s="17">
        <f t="shared" si="1"/>
        <v>62</v>
      </c>
      <c r="B67" s="230"/>
      <c r="C67" s="152"/>
      <c r="D67" s="212"/>
      <c r="E67" s="50"/>
      <c r="F67" s="50"/>
      <c r="G67" s="241"/>
      <c r="H67" s="120"/>
      <c r="I67" s="120"/>
      <c r="J67" s="120"/>
      <c r="K67" s="120"/>
      <c r="L67" s="120"/>
      <c r="M67" s="120"/>
    </row>
    <row r="68" spans="1:13" ht="24.95" customHeight="1" x14ac:dyDescent="0.2">
      <c r="A68" s="17">
        <f t="shared" si="1"/>
        <v>63</v>
      </c>
      <c r="B68" s="230"/>
      <c r="C68" s="152"/>
      <c r="D68" s="212"/>
      <c r="E68" s="50"/>
      <c r="F68" s="50"/>
      <c r="G68" s="241"/>
      <c r="H68" s="120"/>
      <c r="I68" s="120"/>
      <c r="J68" s="120"/>
      <c r="K68" s="120"/>
      <c r="L68" s="120"/>
      <c r="M68" s="120"/>
    </row>
    <row r="69" spans="1:13" ht="24.95" customHeight="1" x14ac:dyDescent="0.2">
      <c r="A69" s="17">
        <f t="shared" si="1"/>
        <v>64</v>
      </c>
      <c r="B69" s="230"/>
      <c r="C69" s="152"/>
      <c r="D69" s="212"/>
      <c r="E69" s="50"/>
      <c r="F69" s="50"/>
      <c r="G69" s="241"/>
      <c r="H69" s="120"/>
      <c r="I69" s="120"/>
      <c r="J69" s="120"/>
      <c r="K69" s="120"/>
      <c r="L69" s="120"/>
      <c r="M69" s="120"/>
    </row>
    <row r="70" spans="1:13" ht="24.95" customHeight="1" x14ac:dyDescent="0.2">
      <c r="A70" s="17">
        <f t="shared" si="1"/>
        <v>65</v>
      </c>
      <c r="B70" s="230"/>
      <c r="C70" s="152"/>
      <c r="D70" s="212"/>
      <c r="E70" s="50"/>
      <c r="F70" s="50"/>
      <c r="G70" s="241"/>
      <c r="H70" s="120"/>
      <c r="I70" s="120"/>
      <c r="J70" s="120"/>
      <c r="K70" s="120"/>
      <c r="L70" s="120"/>
      <c r="M70" s="120"/>
    </row>
    <row r="71" spans="1:13" ht="24.95" customHeight="1" x14ac:dyDescent="0.2">
      <c r="A71" s="17">
        <f t="shared" ref="A71:A75" si="2">1+A70</f>
        <v>66</v>
      </c>
      <c r="B71" s="230"/>
      <c r="C71" s="152"/>
      <c r="D71" s="212"/>
      <c r="E71" s="50"/>
      <c r="F71" s="50"/>
      <c r="G71" s="241"/>
      <c r="H71" s="120"/>
      <c r="I71" s="120"/>
      <c r="J71" s="120"/>
      <c r="K71" s="120"/>
      <c r="L71" s="120"/>
      <c r="M71" s="120"/>
    </row>
    <row r="72" spans="1:13" ht="24.95" customHeight="1" x14ac:dyDescent="0.2">
      <c r="A72" s="17">
        <f t="shared" si="2"/>
        <v>67</v>
      </c>
      <c r="B72" s="230"/>
      <c r="C72" s="152"/>
      <c r="D72" s="212"/>
      <c r="E72" s="50"/>
      <c r="F72" s="50"/>
      <c r="G72" s="241"/>
      <c r="H72" s="120"/>
      <c r="I72" s="120"/>
      <c r="J72" s="120"/>
      <c r="K72" s="120"/>
      <c r="L72" s="120"/>
      <c r="M72" s="120"/>
    </row>
    <row r="73" spans="1:13" ht="24.95" customHeight="1" x14ac:dyDescent="0.2">
      <c r="A73" s="17">
        <f t="shared" si="2"/>
        <v>68</v>
      </c>
      <c r="B73" s="230"/>
      <c r="C73" s="152"/>
      <c r="D73" s="212"/>
      <c r="E73" s="50"/>
      <c r="F73" s="50"/>
      <c r="G73" s="241"/>
      <c r="H73" s="120"/>
      <c r="I73" s="120"/>
      <c r="J73" s="120"/>
      <c r="K73" s="120"/>
      <c r="L73" s="120"/>
      <c r="M73" s="120"/>
    </row>
    <row r="74" spans="1:13" ht="24.95" customHeight="1" x14ac:dyDescent="0.2">
      <c r="A74" s="17">
        <f t="shared" si="2"/>
        <v>69</v>
      </c>
      <c r="B74" s="230"/>
      <c r="C74" s="152"/>
      <c r="D74" s="212"/>
      <c r="E74" s="50"/>
      <c r="F74" s="50"/>
      <c r="G74" s="241"/>
      <c r="H74" s="120"/>
      <c r="I74" s="120"/>
      <c r="J74" s="120"/>
      <c r="K74" s="120"/>
      <c r="L74" s="120"/>
      <c r="M74" s="120"/>
    </row>
    <row r="75" spans="1:13" ht="24.95" customHeight="1" thickBot="1" x14ac:dyDescent="0.25">
      <c r="A75" s="18">
        <f t="shared" si="2"/>
        <v>70</v>
      </c>
      <c r="B75" s="264"/>
      <c r="C75" s="215"/>
      <c r="D75" s="202"/>
      <c r="E75" s="52"/>
      <c r="F75" s="52"/>
      <c r="G75" s="242"/>
      <c r="H75" s="120"/>
      <c r="I75" s="120"/>
      <c r="J75" s="120"/>
      <c r="K75" s="120"/>
      <c r="L75" s="120"/>
      <c r="M75" s="120"/>
    </row>
    <row r="76" spans="1:13" ht="24.95" customHeight="1" thickTop="1" x14ac:dyDescent="0.2">
      <c r="A76" s="16">
        <v>71</v>
      </c>
      <c r="B76" s="292"/>
      <c r="C76" s="293"/>
      <c r="D76" s="152"/>
      <c r="E76" s="50"/>
      <c r="F76" s="50"/>
      <c r="G76" s="240"/>
      <c r="H76" s="120"/>
      <c r="I76" s="120"/>
      <c r="J76" s="120"/>
      <c r="K76" s="120"/>
      <c r="L76" s="120"/>
      <c r="M76" s="120"/>
    </row>
    <row r="77" spans="1:13" ht="24.95" customHeight="1" x14ac:dyDescent="0.2">
      <c r="A77" s="16">
        <v>72</v>
      </c>
      <c r="B77" s="230"/>
      <c r="C77" s="212"/>
      <c r="D77" s="212"/>
      <c r="E77" s="50"/>
      <c r="F77" s="50"/>
      <c r="G77" s="241"/>
      <c r="H77" s="120"/>
      <c r="I77" s="120"/>
      <c r="J77" s="120"/>
      <c r="K77" s="120"/>
      <c r="L77" s="120"/>
      <c r="M77" s="120"/>
    </row>
    <row r="78" spans="1:13" ht="24.95" customHeight="1" x14ac:dyDescent="0.2">
      <c r="A78" s="16">
        <v>73</v>
      </c>
      <c r="B78" s="230"/>
      <c r="C78" s="212"/>
      <c r="D78" s="212"/>
      <c r="E78" s="50"/>
      <c r="F78" s="50"/>
      <c r="G78" s="241"/>
      <c r="H78" s="120"/>
      <c r="I78" s="120"/>
      <c r="J78" s="120"/>
      <c r="K78" s="120"/>
      <c r="L78" s="120"/>
      <c r="M78" s="120"/>
    </row>
    <row r="79" spans="1:13" ht="24.95" customHeight="1" x14ac:dyDescent="0.2">
      <c r="A79" s="16">
        <v>74</v>
      </c>
      <c r="B79" s="230"/>
      <c r="C79" s="212"/>
      <c r="D79" s="212"/>
      <c r="E79" s="50"/>
      <c r="F79" s="50"/>
      <c r="G79" s="241"/>
      <c r="H79" s="120"/>
      <c r="I79" s="120"/>
      <c r="J79" s="120"/>
      <c r="K79" s="120"/>
      <c r="L79" s="120"/>
      <c r="M79" s="120"/>
    </row>
    <row r="80" spans="1:13" ht="24.95" customHeight="1" x14ac:dyDescent="0.2">
      <c r="A80" s="16">
        <v>75</v>
      </c>
      <c r="B80" s="230"/>
      <c r="C80" s="212"/>
      <c r="D80" s="212"/>
      <c r="E80" s="50"/>
      <c r="F80" s="50"/>
      <c r="G80" s="241"/>
      <c r="H80" s="120"/>
      <c r="I80" s="120"/>
      <c r="J80" s="120"/>
      <c r="K80" s="120"/>
      <c r="L80" s="120"/>
      <c r="M80" s="120"/>
    </row>
    <row r="81" spans="1:13" ht="24.95" customHeight="1" x14ac:dyDescent="0.2">
      <c r="A81" s="16">
        <v>76</v>
      </c>
      <c r="B81" s="230"/>
      <c r="C81" s="212"/>
      <c r="D81" s="212"/>
      <c r="E81" s="50"/>
      <c r="F81" s="50"/>
      <c r="G81" s="241"/>
      <c r="H81" s="120"/>
      <c r="I81" s="120"/>
      <c r="J81" s="120"/>
      <c r="K81" s="120"/>
      <c r="L81" s="120"/>
      <c r="M81" s="120"/>
    </row>
    <row r="82" spans="1:13" ht="24.95" customHeight="1" x14ac:dyDescent="0.2">
      <c r="A82" s="16">
        <v>77</v>
      </c>
      <c r="B82" s="230"/>
      <c r="C82" s="212"/>
      <c r="D82" s="212"/>
      <c r="E82" s="50"/>
      <c r="F82" s="50"/>
      <c r="G82" s="241"/>
      <c r="H82" s="120"/>
      <c r="I82" s="120"/>
      <c r="J82" s="120"/>
      <c r="K82" s="120"/>
      <c r="L82" s="120"/>
      <c r="M82" s="120"/>
    </row>
    <row r="83" spans="1:13" ht="24.95" customHeight="1" x14ac:dyDescent="0.2">
      <c r="A83" s="16">
        <v>78</v>
      </c>
      <c r="B83" s="230"/>
      <c r="C83" s="212"/>
      <c r="D83" s="212"/>
      <c r="E83" s="50"/>
      <c r="F83" s="50"/>
      <c r="G83" s="241"/>
      <c r="H83" s="120"/>
      <c r="I83" s="120"/>
      <c r="J83" s="120"/>
      <c r="K83" s="120"/>
      <c r="L83" s="120"/>
      <c r="M83" s="120"/>
    </row>
    <row r="84" spans="1:13" ht="24.95" customHeight="1" x14ac:dyDescent="0.2">
      <c r="A84" s="16">
        <v>79</v>
      </c>
      <c r="B84" s="230"/>
      <c r="C84" s="212"/>
      <c r="D84" s="212"/>
      <c r="E84" s="50"/>
      <c r="F84" s="50"/>
      <c r="G84" s="241"/>
      <c r="H84" s="120"/>
      <c r="I84" s="120"/>
      <c r="J84" s="120"/>
      <c r="K84" s="120"/>
      <c r="L84" s="120"/>
      <c r="M84" s="120"/>
    </row>
    <row r="85" spans="1:13" ht="24.95" customHeight="1" x14ac:dyDescent="0.2">
      <c r="A85" s="16">
        <v>80</v>
      </c>
      <c r="B85" s="230"/>
      <c r="C85" s="212"/>
      <c r="D85" s="212"/>
      <c r="E85" s="50"/>
      <c r="F85" s="50"/>
      <c r="G85" s="241"/>
      <c r="H85" s="120"/>
      <c r="I85" s="120"/>
      <c r="J85" s="120"/>
      <c r="K85" s="120"/>
      <c r="L85" s="120"/>
      <c r="M85" s="120"/>
    </row>
    <row r="86" spans="1:13" ht="24.95" customHeight="1" x14ac:dyDescent="0.2">
      <c r="A86" s="16">
        <v>81</v>
      </c>
      <c r="B86" s="230"/>
      <c r="C86" s="212"/>
      <c r="D86" s="212"/>
      <c r="E86" s="50"/>
      <c r="F86" s="50"/>
      <c r="G86" s="241"/>
      <c r="H86" s="120"/>
      <c r="I86" s="120"/>
      <c r="J86" s="120"/>
      <c r="K86" s="120"/>
      <c r="L86" s="120"/>
      <c r="M86" s="120"/>
    </row>
    <row r="87" spans="1:13" ht="24.95" customHeight="1" x14ac:dyDescent="0.2">
      <c r="A87" s="16">
        <v>82</v>
      </c>
      <c r="B87" s="230"/>
      <c r="C87" s="212"/>
      <c r="D87" s="212"/>
      <c r="E87" s="50"/>
      <c r="F87" s="50"/>
      <c r="G87" s="241"/>
      <c r="H87" s="120"/>
      <c r="I87" s="120"/>
      <c r="J87" s="120"/>
      <c r="K87" s="120"/>
      <c r="L87" s="120"/>
      <c r="M87" s="120"/>
    </row>
    <row r="88" spans="1:13" ht="24.95" customHeight="1" x14ac:dyDescent="0.2">
      <c r="A88" s="16">
        <v>83</v>
      </c>
      <c r="B88" s="230"/>
      <c r="C88" s="212"/>
      <c r="D88" s="212"/>
      <c r="E88" s="50"/>
      <c r="F88" s="50"/>
      <c r="G88" s="241"/>
      <c r="H88" s="120"/>
      <c r="I88" s="120"/>
      <c r="J88" s="120"/>
      <c r="K88" s="120"/>
      <c r="L88" s="120"/>
      <c r="M88" s="120"/>
    </row>
    <row r="89" spans="1:13" ht="24.95" customHeight="1" x14ac:dyDescent="0.2">
      <c r="A89" s="16">
        <v>84</v>
      </c>
      <c r="B89" s="230"/>
      <c r="C89" s="212"/>
      <c r="D89" s="212"/>
      <c r="E89" s="50"/>
      <c r="F89" s="50"/>
      <c r="G89" s="241"/>
      <c r="H89" s="120"/>
      <c r="I89" s="120"/>
      <c r="J89" s="120"/>
      <c r="K89" s="120"/>
      <c r="L89" s="120"/>
      <c r="M89" s="120"/>
    </row>
    <row r="90" spans="1:13" ht="24.95" customHeight="1" x14ac:dyDescent="0.2">
      <c r="A90" s="16">
        <v>85</v>
      </c>
      <c r="B90" s="230"/>
      <c r="C90" s="212"/>
      <c r="D90" s="212"/>
      <c r="E90" s="50"/>
      <c r="F90" s="50"/>
      <c r="G90" s="241"/>
      <c r="H90" s="120"/>
      <c r="I90" s="120"/>
      <c r="J90" s="120"/>
      <c r="K90" s="120"/>
      <c r="L90" s="120"/>
      <c r="M90" s="120"/>
    </row>
    <row r="91" spans="1:13" ht="24.95" customHeight="1" x14ac:dyDescent="0.2">
      <c r="A91" s="16">
        <v>86</v>
      </c>
      <c r="B91" s="230"/>
      <c r="C91" s="212"/>
      <c r="D91" s="212"/>
      <c r="E91" s="50"/>
      <c r="F91" s="50"/>
      <c r="G91" s="241"/>
      <c r="H91" s="120"/>
      <c r="I91" s="120"/>
      <c r="J91" s="120"/>
      <c r="K91" s="120"/>
      <c r="L91" s="120"/>
      <c r="M91" s="120"/>
    </row>
    <row r="92" spans="1:13" ht="24.95" customHeight="1" x14ac:dyDescent="0.2">
      <c r="A92" s="16">
        <v>87</v>
      </c>
      <c r="B92" s="230"/>
      <c r="C92" s="212"/>
      <c r="D92" s="212"/>
      <c r="E92" s="50"/>
      <c r="F92" s="50"/>
      <c r="G92" s="241"/>
      <c r="H92" s="120"/>
      <c r="I92" s="120"/>
      <c r="J92" s="120"/>
      <c r="K92" s="120"/>
      <c r="L92" s="120"/>
      <c r="M92" s="120"/>
    </row>
    <row r="93" spans="1:13" ht="24.95" customHeight="1" x14ac:dyDescent="0.2">
      <c r="A93" s="16">
        <v>88</v>
      </c>
      <c r="B93" s="230"/>
      <c r="C93" s="212"/>
      <c r="D93" s="212"/>
      <c r="E93" s="50"/>
      <c r="F93" s="50"/>
      <c r="G93" s="241"/>
      <c r="H93" s="120"/>
      <c r="I93" s="120"/>
      <c r="J93" s="120"/>
      <c r="K93" s="120"/>
      <c r="L93" s="120"/>
      <c r="M93" s="120"/>
    </row>
    <row r="94" spans="1:13" ht="24.95" customHeight="1" x14ac:dyDescent="0.2">
      <c r="A94" s="16">
        <v>89</v>
      </c>
      <c r="B94" s="230"/>
      <c r="C94" s="212"/>
      <c r="D94" s="212"/>
      <c r="E94" s="50"/>
      <c r="F94" s="50"/>
      <c r="G94" s="241"/>
      <c r="H94" s="120"/>
      <c r="I94" s="120"/>
      <c r="J94" s="120"/>
      <c r="K94" s="120"/>
      <c r="L94" s="120"/>
      <c r="M94" s="120"/>
    </row>
    <row r="95" spans="1:13" ht="24.95" customHeight="1" x14ac:dyDescent="0.2">
      <c r="A95" s="16">
        <v>90</v>
      </c>
      <c r="B95" s="230"/>
      <c r="C95" s="212"/>
      <c r="D95" s="212"/>
      <c r="E95" s="50"/>
      <c r="F95" s="50"/>
      <c r="G95" s="241"/>
      <c r="H95" s="120"/>
      <c r="I95" s="120"/>
      <c r="J95" s="120"/>
      <c r="K95" s="120"/>
      <c r="L95" s="120"/>
      <c r="M95" s="120"/>
    </row>
    <row r="96" spans="1:13" ht="24.95" customHeight="1" x14ac:dyDescent="0.2">
      <c r="A96" s="16">
        <v>91</v>
      </c>
      <c r="B96" s="231"/>
      <c r="C96" s="212"/>
      <c r="D96" s="212"/>
      <c r="E96" s="50"/>
      <c r="F96" s="50"/>
      <c r="G96" s="241"/>
      <c r="H96" s="120"/>
      <c r="I96" s="120"/>
      <c r="J96" s="120"/>
      <c r="K96" s="120"/>
      <c r="L96" s="120"/>
      <c r="M96" s="120"/>
    </row>
    <row r="97" spans="1:13" ht="24.95" customHeight="1" x14ac:dyDescent="0.2">
      <c r="A97" s="16">
        <v>92</v>
      </c>
      <c r="B97" s="231"/>
      <c r="C97" s="212"/>
      <c r="D97" s="212"/>
      <c r="E97" s="50"/>
      <c r="F97" s="50"/>
      <c r="G97" s="241"/>
      <c r="H97" s="120"/>
      <c r="I97" s="120"/>
      <c r="J97" s="120"/>
      <c r="K97" s="120"/>
      <c r="L97" s="120"/>
      <c r="M97" s="120"/>
    </row>
    <row r="98" spans="1:13" ht="24.95" customHeight="1" x14ac:dyDescent="0.2">
      <c r="A98" s="16">
        <v>93</v>
      </c>
      <c r="B98" s="231"/>
      <c r="C98" s="212"/>
      <c r="D98" s="212"/>
      <c r="E98" s="50"/>
      <c r="F98" s="50"/>
      <c r="G98" s="241"/>
      <c r="H98" s="120"/>
      <c r="I98" s="120"/>
      <c r="J98" s="120"/>
      <c r="K98" s="120"/>
      <c r="L98" s="120"/>
      <c r="M98" s="120"/>
    </row>
    <row r="99" spans="1:13" ht="24.95" customHeight="1" x14ac:dyDescent="0.2">
      <c r="A99" s="16">
        <v>94</v>
      </c>
      <c r="B99" s="231"/>
      <c r="C99" s="212"/>
      <c r="D99" s="212"/>
      <c r="E99" s="50"/>
      <c r="F99" s="50"/>
      <c r="G99" s="241"/>
      <c r="H99" s="120"/>
      <c r="I99" s="120"/>
      <c r="J99" s="120"/>
      <c r="K99" s="120"/>
      <c r="L99" s="120"/>
      <c r="M99" s="120"/>
    </row>
    <row r="100" spans="1:13" ht="24.95" customHeight="1" x14ac:dyDescent="0.2">
      <c r="A100" s="16">
        <v>95</v>
      </c>
      <c r="B100" s="231"/>
      <c r="C100" s="212"/>
      <c r="D100" s="212"/>
      <c r="E100" s="50"/>
      <c r="F100" s="50"/>
      <c r="G100" s="241"/>
      <c r="H100" s="120"/>
      <c r="I100" s="120"/>
      <c r="J100" s="120"/>
      <c r="K100" s="120"/>
      <c r="L100" s="120"/>
      <c r="M100" s="120"/>
    </row>
    <row r="101" spans="1:13" ht="24.95" customHeight="1" x14ac:dyDescent="0.2">
      <c r="A101" s="16">
        <v>96</v>
      </c>
      <c r="B101" s="231"/>
      <c r="C101" s="212"/>
      <c r="D101" s="212"/>
      <c r="E101" s="50"/>
      <c r="F101" s="50"/>
      <c r="G101" s="241"/>
      <c r="H101" s="120"/>
      <c r="I101" s="120"/>
      <c r="J101" s="120"/>
      <c r="K101" s="120"/>
      <c r="L101" s="120"/>
      <c r="M101" s="120"/>
    </row>
    <row r="102" spans="1:13" ht="24.95" customHeight="1" x14ac:dyDescent="0.2">
      <c r="A102" s="16">
        <v>97</v>
      </c>
      <c r="B102" s="231"/>
      <c r="C102" s="212"/>
      <c r="D102" s="212"/>
      <c r="E102" s="50"/>
      <c r="F102" s="50"/>
      <c r="G102" s="241"/>
      <c r="H102" s="120"/>
      <c r="I102" s="120"/>
      <c r="J102" s="120"/>
      <c r="K102" s="120"/>
      <c r="L102" s="120"/>
      <c r="M102" s="120"/>
    </row>
    <row r="103" spans="1:13" ht="24.95" customHeight="1" x14ac:dyDescent="0.2">
      <c r="A103" s="16">
        <v>98</v>
      </c>
      <c r="B103" s="231"/>
      <c r="C103" s="212"/>
      <c r="D103" s="212"/>
      <c r="E103" s="50"/>
      <c r="F103" s="50"/>
      <c r="G103" s="241"/>
      <c r="H103" s="120"/>
      <c r="I103" s="120"/>
      <c r="J103" s="120"/>
      <c r="K103" s="120"/>
      <c r="L103" s="120"/>
      <c r="M103" s="120"/>
    </row>
    <row r="104" spans="1:13" ht="24.95" customHeight="1" x14ac:dyDescent="0.2">
      <c r="A104" s="16">
        <v>99</v>
      </c>
      <c r="B104" s="231"/>
      <c r="C104" s="212"/>
      <c r="D104" s="212"/>
      <c r="E104" s="50"/>
      <c r="F104" s="50"/>
      <c r="G104" s="241"/>
      <c r="H104" s="120"/>
      <c r="I104" s="120"/>
      <c r="J104" s="120"/>
      <c r="K104" s="120"/>
      <c r="L104" s="120"/>
      <c r="M104" s="120"/>
    </row>
    <row r="105" spans="1:13" ht="24.95" customHeight="1" x14ac:dyDescent="0.2">
      <c r="A105" s="16">
        <v>100</v>
      </c>
      <c r="B105" s="231"/>
      <c r="C105" s="212"/>
      <c r="D105" s="212"/>
      <c r="E105" s="50"/>
      <c r="F105" s="50"/>
      <c r="G105" s="241"/>
      <c r="H105" s="120"/>
      <c r="I105" s="120"/>
      <c r="J105" s="120"/>
      <c r="K105" s="120"/>
      <c r="L105" s="120"/>
      <c r="M105" s="120"/>
    </row>
    <row r="106" spans="1:13" ht="24.95" customHeight="1" x14ac:dyDescent="0.2">
      <c r="A106" s="16">
        <v>101</v>
      </c>
      <c r="B106" s="231"/>
      <c r="C106" s="212"/>
      <c r="D106" s="212"/>
      <c r="E106" s="50"/>
      <c r="F106" s="50"/>
      <c r="G106" s="241"/>
      <c r="H106" s="120"/>
      <c r="I106" s="120"/>
      <c r="J106" s="120"/>
      <c r="K106" s="120"/>
      <c r="L106" s="120"/>
      <c r="M106" s="120"/>
    </row>
    <row r="107" spans="1:13" ht="24.95" customHeight="1" x14ac:dyDescent="0.2">
      <c r="A107" s="16">
        <v>102</v>
      </c>
      <c r="B107" s="231"/>
      <c r="C107" s="212"/>
      <c r="D107" s="212"/>
      <c r="E107" s="50"/>
      <c r="F107" s="50"/>
      <c r="G107" s="241"/>
      <c r="H107" s="120"/>
      <c r="I107" s="120"/>
      <c r="J107" s="120"/>
      <c r="K107" s="120"/>
      <c r="L107" s="120"/>
      <c r="M107" s="120"/>
    </row>
    <row r="108" spans="1:13" ht="24.95" customHeight="1" x14ac:dyDescent="0.2">
      <c r="A108" s="16">
        <v>103</v>
      </c>
      <c r="B108" s="231"/>
      <c r="C108" s="212"/>
      <c r="D108" s="212"/>
      <c r="E108" s="50"/>
      <c r="F108" s="50"/>
      <c r="G108" s="241"/>
      <c r="H108" s="120"/>
      <c r="I108" s="120"/>
      <c r="J108" s="120"/>
      <c r="K108" s="120"/>
      <c r="L108" s="120"/>
      <c r="M108" s="120"/>
    </row>
    <row r="109" spans="1:13" ht="24.95" customHeight="1" x14ac:dyDescent="0.2">
      <c r="A109" s="16">
        <v>104</v>
      </c>
      <c r="B109" s="231"/>
      <c r="C109" s="212"/>
      <c r="D109" s="212"/>
      <c r="E109" s="50"/>
      <c r="F109" s="50"/>
      <c r="G109" s="241"/>
      <c r="H109" s="120"/>
      <c r="I109" s="120"/>
      <c r="J109" s="120"/>
      <c r="K109" s="120"/>
      <c r="L109" s="120"/>
      <c r="M109" s="120"/>
    </row>
    <row r="110" spans="1:13" ht="24.95" customHeight="1" x14ac:dyDescent="0.2">
      <c r="A110" s="16">
        <v>105</v>
      </c>
      <c r="B110" s="231"/>
      <c r="C110" s="212"/>
      <c r="D110" s="212"/>
      <c r="E110" s="50"/>
      <c r="F110" s="50"/>
      <c r="G110" s="241"/>
      <c r="H110" s="120"/>
      <c r="I110" s="120"/>
      <c r="J110" s="120"/>
      <c r="K110" s="120"/>
      <c r="L110" s="120"/>
      <c r="M110" s="120"/>
    </row>
    <row r="111" spans="1:13" ht="24.95" customHeight="1" x14ac:dyDescent="0.2">
      <c r="A111" s="16">
        <v>106</v>
      </c>
      <c r="B111" s="231"/>
      <c r="C111" s="212"/>
      <c r="D111" s="212"/>
      <c r="E111" s="50"/>
      <c r="F111" s="50"/>
      <c r="G111" s="241"/>
      <c r="H111" s="120"/>
      <c r="I111" s="120"/>
      <c r="J111" s="120"/>
      <c r="K111" s="120"/>
      <c r="L111" s="120"/>
      <c r="M111" s="120"/>
    </row>
    <row r="112" spans="1:13" ht="24.95" customHeight="1" x14ac:dyDescent="0.2">
      <c r="A112" s="16">
        <v>107</v>
      </c>
      <c r="B112" s="231"/>
      <c r="C112" s="212"/>
      <c r="D112" s="212"/>
      <c r="E112" s="50"/>
      <c r="F112" s="50"/>
      <c r="G112" s="241"/>
      <c r="H112" s="120"/>
      <c r="I112" s="120"/>
      <c r="J112" s="120"/>
      <c r="K112" s="120"/>
      <c r="L112" s="120"/>
      <c r="M112" s="120"/>
    </row>
    <row r="113" spans="1:13" ht="24.95" customHeight="1" x14ac:dyDescent="0.2">
      <c r="A113" s="16">
        <v>108</v>
      </c>
      <c r="B113" s="231"/>
      <c r="C113" s="212"/>
      <c r="D113" s="212"/>
      <c r="E113" s="50"/>
      <c r="F113" s="50"/>
      <c r="G113" s="241"/>
      <c r="H113" s="120"/>
      <c r="I113" s="120"/>
      <c r="J113" s="120"/>
      <c r="K113" s="120"/>
      <c r="L113" s="120"/>
      <c r="M113" s="120"/>
    </row>
    <row r="114" spans="1:13" ht="24.95" customHeight="1" x14ac:dyDescent="0.2">
      <c r="A114" s="16">
        <v>109</v>
      </c>
      <c r="B114" s="231"/>
      <c r="C114" s="212"/>
      <c r="D114" s="212"/>
      <c r="E114" s="50"/>
      <c r="F114" s="50"/>
      <c r="G114" s="241"/>
      <c r="H114" s="120"/>
      <c r="I114" s="120"/>
      <c r="J114" s="120"/>
      <c r="K114" s="120"/>
      <c r="L114" s="120"/>
      <c r="M114" s="120"/>
    </row>
    <row r="115" spans="1:13" ht="24.95" customHeight="1" x14ac:dyDescent="0.2">
      <c r="A115" s="16">
        <v>110</v>
      </c>
      <c r="B115" s="231"/>
      <c r="C115" s="212"/>
      <c r="D115" s="212"/>
      <c r="E115" s="50"/>
      <c r="F115" s="50"/>
      <c r="G115" s="241"/>
      <c r="H115" s="120"/>
      <c r="I115" s="120"/>
      <c r="J115" s="120"/>
      <c r="K115" s="120"/>
      <c r="L115" s="120"/>
      <c r="M115" s="120"/>
    </row>
    <row r="116" spans="1:13" ht="24.95" customHeight="1" x14ac:dyDescent="0.2">
      <c r="A116" s="16">
        <v>111</v>
      </c>
      <c r="B116" s="231"/>
      <c r="C116" s="212"/>
      <c r="D116" s="212"/>
      <c r="E116" s="50"/>
      <c r="F116" s="50"/>
      <c r="G116" s="241"/>
      <c r="H116" s="120"/>
      <c r="I116" s="120"/>
      <c r="J116" s="120"/>
      <c r="K116" s="120"/>
      <c r="L116" s="120"/>
      <c r="M116" s="120"/>
    </row>
    <row r="117" spans="1:13" ht="24.95" customHeight="1" x14ac:dyDescent="0.2">
      <c r="A117" s="16">
        <v>112</v>
      </c>
      <c r="B117" s="231"/>
      <c r="C117" s="212"/>
      <c r="D117" s="212"/>
      <c r="E117" s="50"/>
      <c r="F117" s="50"/>
      <c r="G117" s="241"/>
      <c r="H117" s="120"/>
      <c r="I117" s="120"/>
      <c r="J117" s="120"/>
      <c r="K117" s="120"/>
      <c r="L117" s="120"/>
      <c r="M117" s="120"/>
    </row>
    <row r="118" spans="1:13" ht="24.95" customHeight="1" x14ac:dyDescent="0.2">
      <c r="A118" s="16">
        <v>113</v>
      </c>
      <c r="B118" s="231"/>
      <c r="C118" s="212"/>
      <c r="D118" s="212"/>
      <c r="E118" s="50"/>
      <c r="F118" s="50"/>
      <c r="G118" s="241"/>
      <c r="H118" s="120"/>
      <c r="I118" s="120"/>
      <c r="J118" s="120"/>
      <c r="K118" s="120"/>
      <c r="L118" s="120"/>
      <c r="M118" s="120"/>
    </row>
    <row r="119" spans="1:13" ht="24.95" customHeight="1" x14ac:dyDescent="0.2">
      <c r="A119" s="16">
        <v>114</v>
      </c>
      <c r="B119" s="231"/>
      <c r="C119" s="212"/>
      <c r="D119" s="212"/>
      <c r="E119" s="50"/>
      <c r="F119" s="50"/>
      <c r="G119" s="241"/>
      <c r="H119" s="120"/>
      <c r="I119" s="120"/>
      <c r="J119" s="120"/>
      <c r="K119" s="120"/>
      <c r="L119" s="120"/>
      <c r="M119" s="120"/>
    </row>
    <row r="120" spans="1:13" ht="24.95" customHeight="1" x14ac:dyDescent="0.2">
      <c r="A120" s="16">
        <v>115</v>
      </c>
      <c r="B120" s="231"/>
      <c r="C120" s="212"/>
      <c r="D120" s="212"/>
      <c r="E120" s="50"/>
      <c r="F120" s="50"/>
      <c r="G120" s="241"/>
      <c r="H120" s="120"/>
      <c r="I120" s="120"/>
      <c r="J120" s="120"/>
      <c r="K120" s="120"/>
      <c r="L120" s="120"/>
      <c r="M120" s="120"/>
    </row>
    <row r="121" spans="1:13" ht="24.95" customHeight="1" x14ac:dyDescent="0.2">
      <c r="A121" s="16">
        <v>116</v>
      </c>
      <c r="B121" s="231"/>
      <c r="C121" s="212"/>
      <c r="D121" s="212"/>
      <c r="E121" s="50"/>
      <c r="F121" s="50"/>
      <c r="G121" s="241"/>
      <c r="H121" s="120"/>
      <c r="I121" s="120"/>
      <c r="J121" s="120"/>
      <c r="K121" s="120"/>
      <c r="L121" s="120"/>
      <c r="M121" s="120"/>
    </row>
    <row r="122" spans="1:13" ht="24.95" customHeight="1" x14ac:dyDescent="0.2">
      <c r="A122" s="16">
        <v>117</v>
      </c>
      <c r="B122" s="231"/>
      <c r="C122" s="212"/>
      <c r="D122" s="212"/>
      <c r="E122" s="50"/>
      <c r="F122" s="50"/>
      <c r="G122" s="241"/>
      <c r="H122" s="120"/>
      <c r="I122" s="120"/>
      <c r="J122" s="120"/>
      <c r="K122" s="120"/>
      <c r="L122" s="120"/>
      <c r="M122" s="120"/>
    </row>
    <row r="123" spans="1:13" ht="24.95" customHeight="1" x14ac:dyDescent="0.2">
      <c r="A123" s="16">
        <v>118</v>
      </c>
      <c r="B123" s="231"/>
      <c r="C123" s="212"/>
      <c r="D123" s="212"/>
      <c r="E123" s="50"/>
      <c r="F123" s="50"/>
      <c r="G123" s="241"/>
      <c r="H123" s="120"/>
      <c r="I123" s="120"/>
      <c r="J123" s="120"/>
      <c r="K123" s="120"/>
      <c r="L123" s="120"/>
      <c r="M123" s="120"/>
    </row>
    <row r="124" spans="1:13" ht="24.95" customHeight="1" x14ac:dyDescent="0.2">
      <c r="A124" s="16">
        <v>119</v>
      </c>
      <c r="B124" s="231"/>
      <c r="C124" s="212"/>
      <c r="D124" s="212"/>
      <c r="E124" s="50"/>
      <c r="F124" s="50"/>
      <c r="G124" s="241"/>
      <c r="H124" s="120"/>
      <c r="I124" s="120"/>
      <c r="J124" s="120"/>
      <c r="K124" s="120"/>
      <c r="L124" s="120"/>
      <c r="M124" s="120"/>
    </row>
    <row r="125" spans="1:13" ht="24.95" customHeight="1" x14ac:dyDescent="0.2">
      <c r="A125" s="16">
        <v>120</v>
      </c>
      <c r="B125" s="231"/>
      <c r="C125" s="212"/>
      <c r="D125" s="212"/>
      <c r="E125" s="50"/>
      <c r="F125" s="50"/>
      <c r="G125" s="241"/>
      <c r="H125" s="120"/>
      <c r="I125" s="120"/>
      <c r="J125" s="120"/>
      <c r="K125" s="120"/>
      <c r="L125" s="120"/>
      <c r="M125" s="120"/>
    </row>
    <row r="126" spans="1:13" ht="24.95" customHeight="1" x14ac:dyDescent="0.2">
      <c r="A126" s="16">
        <v>121</v>
      </c>
      <c r="B126" s="231"/>
      <c r="C126" s="212"/>
      <c r="D126" s="212"/>
      <c r="E126" s="50"/>
      <c r="F126" s="50"/>
      <c r="G126" s="241"/>
      <c r="H126" s="120"/>
      <c r="I126" s="120"/>
      <c r="J126" s="120"/>
      <c r="K126" s="120"/>
      <c r="L126" s="120"/>
      <c r="M126" s="120"/>
    </row>
    <row r="127" spans="1:13" ht="24.95" customHeight="1" x14ac:dyDescent="0.2">
      <c r="A127" s="16">
        <v>122</v>
      </c>
      <c r="B127" s="231"/>
      <c r="C127" s="212"/>
      <c r="D127" s="212"/>
      <c r="E127" s="50"/>
      <c r="F127" s="50"/>
      <c r="G127" s="241"/>
      <c r="H127" s="120"/>
      <c r="I127" s="120"/>
      <c r="J127" s="120"/>
      <c r="K127" s="120"/>
      <c r="L127" s="120"/>
      <c r="M127" s="120"/>
    </row>
    <row r="128" spans="1:13" ht="24.95" customHeight="1" x14ac:dyDescent="0.2">
      <c r="A128" s="16">
        <v>123</v>
      </c>
      <c r="B128" s="231"/>
      <c r="C128" s="212"/>
      <c r="D128" s="212"/>
      <c r="E128" s="50"/>
      <c r="F128" s="50"/>
      <c r="G128" s="241"/>
      <c r="H128" s="120"/>
      <c r="I128" s="120"/>
      <c r="J128" s="120"/>
      <c r="K128" s="120"/>
      <c r="L128" s="120"/>
      <c r="M128" s="120"/>
    </row>
    <row r="129" spans="1:13" ht="24.95" customHeight="1" x14ac:dyDescent="0.2">
      <c r="A129" s="16">
        <v>124</v>
      </c>
      <c r="B129" s="231"/>
      <c r="C129" s="212"/>
      <c r="D129" s="212"/>
      <c r="E129" s="50"/>
      <c r="F129" s="50"/>
      <c r="G129" s="241"/>
      <c r="H129" s="120"/>
      <c r="I129" s="120"/>
      <c r="J129" s="120"/>
      <c r="K129" s="120"/>
      <c r="L129" s="120"/>
      <c r="M129" s="120"/>
    </row>
    <row r="130" spans="1:13" ht="24.95" customHeight="1" x14ac:dyDescent="0.2">
      <c r="A130" s="16">
        <v>125</v>
      </c>
      <c r="B130" s="231"/>
      <c r="C130" s="212"/>
      <c r="D130" s="212"/>
      <c r="E130" s="50"/>
      <c r="F130" s="50"/>
      <c r="G130" s="241"/>
      <c r="H130" s="120"/>
      <c r="I130" s="120"/>
      <c r="J130" s="120"/>
      <c r="K130" s="120"/>
      <c r="L130" s="120"/>
      <c r="M130" s="120"/>
    </row>
    <row r="131" spans="1:13" ht="24.95" customHeight="1" x14ac:dyDescent="0.2">
      <c r="A131" s="16">
        <v>126</v>
      </c>
      <c r="B131" s="231"/>
      <c r="C131" s="212"/>
      <c r="D131" s="212"/>
      <c r="E131" s="50"/>
      <c r="F131" s="50"/>
      <c r="G131" s="241"/>
      <c r="H131" s="120"/>
      <c r="I131" s="120"/>
      <c r="J131" s="120"/>
      <c r="K131" s="120"/>
      <c r="L131" s="120"/>
      <c r="M131" s="120"/>
    </row>
    <row r="132" spans="1:13" ht="24.95" customHeight="1" x14ac:dyDescent="0.2">
      <c r="A132" s="16">
        <v>127</v>
      </c>
      <c r="B132" s="231"/>
      <c r="C132" s="212"/>
      <c r="D132" s="212"/>
      <c r="E132" s="50"/>
      <c r="F132" s="50"/>
      <c r="G132" s="241"/>
      <c r="H132" s="120"/>
      <c r="I132" s="120"/>
      <c r="J132" s="120"/>
      <c r="K132" s="120"/>
      <c r="L132" s="120"/>
      <c r="M132" s="120"/>
    </row>
    <row r="133" spans="1:13" ht="24.95" customHeight="1" x14ac:dyDescent="0.2">
      <c r="A133" s="16">
        <v>128</v>
      </c>
      <c r="B133" s="231"/>
      <c r="C133" s="212"/>
      <c r="D133" s="212"/>
      <c r="E133" s="50"/>
      <c r="F133" s="50"/>
      <c r="G133" s="241"/>
      <c r="H133" s="120"/>
      <c r="I133" s="120"/>
      <c r="J133" s="120"/>
      <c r="K133" s="120"/>
      <c r="L133" s="120"/>
      <c r="M133" s="120"/>
    </row>
    <row r="134" spans="1:13" ht="24.95" customHeight="1" x14ac:dyDescent="0.2">
      <c r="A134" s="16">
        <v>129</v>
      </c>
      <c r="B134" s="231"/>
      <c r="C134" s="212"/>
      <c r="D134" s="212"/>
      <c r="E134" s="50"/>
      <c r="F134" s="50"/>
      <c r="G134" s="241"/>
      <c r="H134" s="120"/>
      <c r="I134" s="120"/>
      <c r="J134" s="120"/>
      <c r="K134" s="120"/>
      <c r="L134" s="120"/>
      <c r="M134" s="120"/>
    </row>
    <row r="135" spans="1:13" ht="24.95" customHeight="1" x14ac:dyDescent="0.2">
      <c r="A135" s="16">
        <v>130</v>
      </c>
      <c r="B135" s="231"/>
      <c r="C135" s="212"/>
      <c r="D135" s="212"/>
      <c r="E135" s="50"/>
      <c r="F135" s="50"/>
      <c r="G135" s="241"/>
      <c r="H135" s="120"/>
      <c r="I135" s="120"/>
      <c r="J135" s="120"/>
      <c r="K135" s="120"/>
      <c r="L135" s="120"/>
      <c r="M135" s="120"/>
    </row>
    <row r="136" spans="1:13" ht="24.95" customHeight="1" x14ac:dyDescent="0.2">
      <c r="A136" s="16">
        <v>131</v>
      </c>
      <c r="B136" s="231"/>
      <c r="C136" s="212"/>
      <c r="D136" s="212"/>
      <c r="E136" s="50"/>
      <c r="F136" s="50"/>
      <c r="G136" s="241"/>
      <c r="H136" s="120"/>
      <c r="I136" s="120"/>
      <c r="J136" s="120"/>
      <c r="K136" s="120"/>
      <c r="L136" s="120"/>
      <c r="M136" s="120"/>
    </row>
    <row r="137" spans="1:13" ht="24.95" customHeight="1" x14ac:dyDescent="0.2">
      <c r="A137" s="16">
        <v>132</v>
      </c>
      <c r="B137" s="231"/>
      <c r="C137" s="212"/>
      <c r="D137" s="212"/>
      <c r="E137" s="50"/>
      <c r="F137" s="50"/>
      <c r="G137" s="241"/>
      <c r="H137" s="120"/>
      <c r="I137" s="120"/>
      <c r="J137" s="120"/>
      <c r="K137" s="120"/>
      <c r="L137" s="120"/>
      <c r="M137" s="120"/>
    </row>
    <row r="138" spans="1:13" ht="24.95" customHeight="1" x14ac:dyDescent="0.2">
      <c r="A138" s="16">
        <v>133</v>
      </c>
      <c r="B138" s="231"/>
      <c r="C138" s="212"/>
      <c r="D138" s="212"/>
      <c r="E138" s="50"/>
      <c r="F138" s="50"/>
      <c r="G138" s="241"/>
      <c r="H138" s="120"/>
      <c r="I138" s="120"/>
      <c r="J138" s="120"/>
      <c r="K138" s="120"/>
      <c r="L138" s="120"/>
      <c r="M138" s="120"/>
    </row>
    <row r="139" spans="1:13" ht="24.95" customHeight="1" x14ac:dyDescent="0.2">
      <c r="A139" s="16">
        <v>134</v>
      </c>
      <c r="B139" s="231"/>
      <c r="C139" s="212"/>
      <c r="D139" s="212"/>
      <c r="E139" s="50"/>
      <c r="F139" s="50"/>
      <c r="G139" s="241"/>
      <c r="H139" s="120"/>
      <c r="I139" s="120"/>
      <c r="J139" s="120"/>
      <c r="K139" s="120"/>
      <c r="L139" s="120"/>
      <c r="M139" s="120"/>
    </row>
    <row r="140" spans="1:13" ht="24.95" customHeight="1" x14ac:dyDescent="0.2">
      <c r="A140" s="16">
        <v>135</v>
      </c>
      <c r="B140" s="231"/>
      <c r="C140" s="212"/>
      <c r="D140" s="212"/>
      <c r="E140" s="50"/>
      <c r="F140" s="50"/>
      <c r="G140" s="241"/>
      <c r="H140" s="120"/>
      <c r="I140" s="120"/>
      <c r="J140" s="120"/>
      <c r="K140" s="120"/>
      <c r="L140" s="120"/>
      <c r="M140" s="120"/>
    </row>
    <row r="141" spans="1:13" ht="24.95" customHeight="1" x14ac:dyDescent="0.2">
      <c r="A141" s="16">
        <v>136</v>
      </c>
      <c r="B141" s="231"/>
      <c r="C141" s="212"/>
      <c r="D141" s="212"/>
      <c r="E141" s="50"/>
      <c r="F141" s="50"/>
      <c r="G141" s="241"/>
      <c r="H141" s="120"/>
      <c r="I141" s="120"/>
      <c r="J141" s="120"/>
      <c r="K141" s="120"/>
      <c r="L141" s="120"/>
      <c r="M141" s="120"/>
    </row>
    <row r="142" spans="1:13" ht="24.95" customHeight="1" x14ac:dyDescent="0.2">
      <c r="A142" s="16">
        <v>137</v>
      </c>
      <c r="B142" s="231"/>
      <c r="C142" s="212"/>
      <c r="D142" s="212"/>
      <c r="E142" s="50"/>
      <c r="F142" s="50"/>
      <c r="G142" s="241"/>
      <c r="H142" s="120"/>
      <c r="I142" s="120"/>
      <c r="J142" s="120"/>
      <c r="K142" s="120"/>
      <c r="L142" s="120"/>
      <c r="M142" s="120"/>
    </row>
    <row r="143" spans="1:13" ht="24.95" customHeight="1" x14ac:dyDescent="0.2">
      <c r="A143" s="16">
        <v>138</v>
      </c>
      <c r="B143" s="231"/>
      <c r="C143" s="212"/>
      <c r="D143" s="212"/>
      <c r="E143" s="50"/>
      <c r="F143" s="50"/>
      <c r="G143" s="241"/>
      <c r="H143" s="120"/>
      <c r="I143" s="120"/>
      <c r="J143" s="120"/>
      <c r="K143" s="120"/>
      <c r="L143" s="120"/>
      <c r="M143" s="120"/>
    </row>
    <row r="144" spans="1:13" ht="24.95" customHeight="1" x14ac:dyDescent="0.2">
      <c r="A144" s="16">
        <v>139</v>
      </c>
      <c r="B144" s="231"/>
      <c r="C144" s="212"/>
      <c r="D144" s="212"/>
      <c r="E144" s="50"/>
      <c r="F144" s="50"/>
      <c r="G144" s="241"/>
      <c r="H144" s="120"/>
      <c r="I144" s="120"/>
      <c r="J144" s="120"/>
      <c r="K144" s="120"/>
      <c r="L144" s="120"/>
      <c r="M144" s="120"/>
    </row>
    <row r="145" spans="1:13" ht="24.95" customHeight="1" x14ac:dyDescent="0.2">
      <c r="A145" s="16">
        <v>140</v>
      </c>
      <c r="B145" s="231"/>
      <c r="C145" s="212"/>
      <c r="D145" s="212"/>
      <c r="E145" s="50"/>
      <c r="F145" s="50"/>
      <c r="G145" s="241"/>
      <c r="H145" s="120"/>
      <c r="I145" s="120"/>
      <c r="J145" s="120"/>
      <c r="K145" s="120"/>
      <c r="L145" s="120"/>
      <c r="M145" s="120"/>
    </row>
    <row r="146" spans="1:13" ht="24.95" customHeight="1" x14ac:dyDescent="0.2">
      <c r="A146" s="16">
        <v>141</v>
      </c>
      <c r="B146" s="231"/>
      <c r="C146" s="212"/>
      <c r="D146" s="212"/>
      <c r="E146" s="50"/>
      <c r="F146" s="50"/>
      <c r="G146" s="241"/>
      <c r="H146" s="120"/>
      <c r="I146" s="120"/>
      <c r="J146" s="120"/>
      <c r="K146" s="120"/>
      <c r="L146" s="120"/>
      <c r="M146" s="120"/>
    </row>
    <row r="147" spans="1:13" ht="24.95" customHeight="1" x14ac:dyDescent="0.2">
      <c r="A147" s="16">
        <v>142</v>
      </c>
      <c r="B147" s="231"/>
      <c r="C147" s="212"/>
      <c r="D147" s="212"/>
      <c r="E147" s="50"/>
      <c r="F147" s="50"/>
      <c r="G147" s="241"/>
      <c r="H147" s="120"/>
      <c r="I147" s="120"/>
      <c r="J147" s="120"/>
      <c r="K147" s="120"/>
      <c r="L147" s="120"/>
      <c r="M147" s="120"/>
    </row>
    <row r="148" spans="1:13" ht="24.95" customHeight="1" x14ac:dyDescent="0.2">
      <c r="A148" s="16">
        <v>143</v>
      </c>
      <c r="B148" s="231"/>
      <c r="C148" s="212"/>
      <c r="D148" s="212"/>
      <c r="E148" s="50"/>
      <c r="F148" s="50"/>
      <c r="G148" s="241"/>
      <c r="H148" s="120"/>
      <c r="I148" s="120"/>
      <c r="J148" s="120"/>
      <c r="K148" s="120"/>
      <c r="L148" s="120"/>
      <c r="M148" s="120"/>
    </row>
    <row r="149" spans="1:13" ht="24.95" customHeight="1" x14ac:dyDescent="0.2">
      <c r="A149" s="16">
        <v>144</v>
      </c>
      <c r="B149" s="231"/>
      <c r="C149" s="212"/>
      <c r="D149" s="212"/>
      <c r="E149" s="50"/>
      <c r="F149" s="50"/>
      <c r="G149" s="241"/>
      <c r="H149" s="120"/>
      <c r="I149" s="120"/>
      <c r="J149" s="120"/>
      <c r="K149" s="120"/>
      <c r="L149" s="120"/>
      <c r="M149" s="120"/>
    </row>
    <row r="150" spans="1:13" ht="24.95" customHeight="1" x14ac:dyDescent="0.2">
      <c r="A150" s="16">
        <v>145</v>
      </c>
      <c r="B150" s="231"/>
      <c r="C150" s="212"/>
      <c r="D150" s="212"/>
      <c r="E150" s="50"/>
      <c r="F150" s="50"/>
      <c r="G150" s="241"/>
      <c r="H150" s="120"/>
      <c r="I150" s="120"/>
      <c r="J150" s="120"/>
      <c r="K150" s="120"/>
      <c r="L150" s="120"/>
      <c r="M150" s="120"/>
    </row>
    <row r="151" spans="1:13" ht="24.95" customHeight="1" x14ac:dyDescent="0.2">
      <c r="A151" s="16">
        <v>146</v>
      </c>
      <c r="B151" s="231"/>
      <c r="C151" s="212"/>
      <c r="D151" s="212"/>
      <c r="E151" s="50"/>
      <c r="F151" s="50"/>
      <c r="G151" s="241"/>
      <c r="H151" s="120"/>
      <c r="I151" s="120"/>
      <c r="J151" s="120"/>
      <c r="K151" s="120"/>
      <c r="L151" s="120"/>
      <c r="M151" s="120"/>
    </row>
    <row r="152" spans="1:13" ht="24.95" customHeight="1" x14ac:dyDescent="0.2">
      <c r="A152" s="16">
        <v>147</v>
      </c>
      <c r="B152" s="231"/>
      <c r="C152" s="212"/>
      <c r="D152" s="212"/>
      <c r="E152" s="50"/>
      <c r="F152" s="50"/>
      <c r="G152" s="241"/>
      <c r="H152" s="120"/>
      <c r="I152" s="120"/>
      <c r="J152" s="120"/>
      <c r="K152" s="120"/>
      <c r="L152" s="120"/>
      <c r="M152" s="120"/>
    </row>
    <row r="153" spans="1:13" ht="24.95" customHeight="1" x14ac:dyDescent="0.2">
      <c r="A153" s="16">
        <v>148</v>
      </c>
      <c r="B153" s="231"/>
      <c r="C153" s="212"/>
      <c r="D153" s="212"/>
      <c r="E153" s="50"/>
      <c r="F153" s="50"/>
      <c r="G153" s="241"/>
      <c r="H153" s="120"/>
      <c r="I153" s="120"/>
      <c r="J153" s="120"/>
      <c r="K153" s="120"/>
      <c r="L153" s="120"/>
      <c r="M153" s="120"/>
    </row>
    <row r="154" spans="1:13" ht="24.95" customHeight="1" x14ac:dyDescent="0.2">
      <c r="A154" s="16">
        <v>149</v>
      </c>
      <c r="B154" s="231"/>
      <c r="C154" s="212"/>
      <c r="D154" s="212"/>
      <c r="E154" s="50"/>
      <c r="F154" s="50"/>
      <c r="G154" s="241"/>
      <c r="H154" s="120"/>
      <c r="I154" s="120"/>
      <c r="J154" s="120"/>
      <c r="K154" s="120"/>
      <c r="L154" s="120"/>
      <c r="M154" s="120"/>
    </row>
    <row r="155" spans="1:13" ht="24.95" customHeight="1" x14ac:dyDescent="0.2">
      <c r="A155" s="16">
        <v>150</v>
      </c>
      <c r="B155" s="231"/>
      <c r="C155" s="212"/>
      <c r="D155" s="212"/>
      <c r="E155" s="50"/>
      <c r="F155" s="50"/>
      <c r="G155" s="241"/>
      <c r="H155" s="120"/>
      <c r="I155" s="120"/>
      <c r="J155" s="120"/>
      <c r="K155" s="120"/>
      <c r="L155" s="120"/>
      <c r="M155" s="120"/>
    </row>
    <row r="156" spans="1:13" ht="24.95" customHeight="1" x14ac:dyDescent="0.2">
      <c r="A156" s="16">
        <v>151</v>
      </c>
      <c r="B156" s="231"/>
      <c r="C156" s="212"/>
      <c r="D156" s="212"/>
      <c r="E156" s="50"/>
      <c r="F156" s="50"/>
      <c r="G156" s="241"/>
      <c r="H156" s="120"/>
      <c r="I156" s="120"/>
      <c r="J156" s="120"/>
      <c r="K156" s="120"/>
      <c r="L156" s="120"/>
      <c r="M156" s="120"/>
    </row>
    <row r="157" spans="1:13" ht="24.95" customHeight="1" x14ac:dyDescent="0.2">
      <c r="A157" s="16">
        <v>152</v>
      </c>
      <c r="B157" s="231"/>
      <c r="C157" s="212"/>
      <c r="D157" s="212"/>
      <c r="E157" s="50"/>
      <c r="F157" s="50"/>
      <c r="G157" s="241"/>
      <c r="H157" s="120"/>
      <c r="I157" s="120"/>
      <c r="J157" s="120"/>
      <c r="K157" s="120"/>
      <c r="L157" s="120"/>
      <c r="M157" s="120"/>
    </row>
    <row r="158" spans="1:13" ht="24.95" customHeight="1" x14ac:dyDescent="0.2">
      <c r="A158" s="16">
        <v>153</v>
      </c>
      <c r="B158" s="231"/>
      <c r="C158" s="212"/>
      <c r="D158" s="212"/>
      <c r="E158" s="50"/>
      <c r="F158" s="50"/>
      <c r="G158" s="241"/>
      <c r="H158" s="120"/>
      <c r="I158" s="120"/>
      <c r="J158" s="120"/>
      <c r="K158" s="120"/>
      <c r="L158" s="120"/>
      <c r="M158" s="120"/>
    </row>
    <row r="159" spans="1:13" ht="24.95" customHeight="1" x14ac:dyDescent="0.2">
      <c r="A159" s="16">
        <v>154</v>
      </c>
      <c r="B159" s="231"/>
      <c r="C159" s="212"/>
      <c r="D159" s="212"/>
      <c r="E159" s="50"/>
      <c r="F159" s="50"/>
      <c r="G159" s="241"/>
      <c r="H159" s="120"/>
      <c r="I159" s="120"/>
      <c r="J159" s="120"/>
      <c r="K159" s="120"/>
      <c r="L159" s="120"/>
      <c r="M159" s="120"/>
    </row>
    <row r="160" spans="1:13" ht="24.95" customHeight="1" x14ac:dyDescent="0.2">
      <c r="A160" s="16">
        <v>155</v>
      </c>
      <c r="B160" s="231"/>
      <c r="C160" s="212"/>
      <c r="D160" s="212"/>
      <c r="E160" s="50"/>
      <c r="F160" s="50"/>
      <c r="G160" s="241"/>
      <c r="H160" s="120"/>
      <c r="I160" s="120"/>
      <c r="J160" s="120"/>
      <c r="K160" s="120"/>
      <c r="L160" s="120"/>
      <c r="M160" s="120"/>
    </row>
    <row r="161" spans="1:13" ht="24.95" customHeight="1" x14ac:dyDescent="0.2">
      <c r="A161" s="16">
        <v>156</v>
      </c>
      <c r="B161" s="231"/>
      <c r="C161" s="212"/>
      <c r="D161" s="212"/>
      <c r="E161" s="50"/>
      <c r="F161" s="50"/>
      <c r="G161" s="241"/>
      <c r="H161" s="120"/>
      <c r="I161" s="120"/>
      <c r="J161" s="120"/>
      <c r="K161" s="120"/>
      <c r="L161" s="120"/>
      <c r="M161" s="120"/>
    </row>
    <row r="162" spans="1:13" ht="24.95" customHeight="1" x14ac:dyDescent="0.2">
      <c r="A162" s="16">
        <v>157</v>
      </c>
      <c r="B162" s="231"/>
      <c r="C162" s="212"/>
      <c r="D162" s="212"/>
      <c r="E162" s="50"/>
      <c r="F162" s="50"/>
      <c r="G162" s="241"/>
      <c r="H162" s="120"/>
      <c r="I162" s="120"/>
      <c r="J162" s="120"/>
      <c r="K162" s="120"/>
      <c r="L162" s="120"/>
      <c r="M162" s="120"/>
    </row>
    <row r="163" spans="1:13" ht="24.95" customHeight="1" x14ac:dyDescent="0.2">
      <c r="A163" s="16">
        <v>158</v>
      </c>
      <c r="B163" s="231"/>
      <c r="C163" s="212"/>
      <c r="D163" s="212"/>
      <c r="E163" s="50"/>
      <c r="F163" s="50"/>
      <c r="G163" s="241"/>
      <c r="H163" s="120"/>
      <c r="I163" s="120"/>
      <c r="J163" s="120"/>
      <c r="K163" s="120"/>
      <c r="L163" s="120"/>
      <c r="M163" s="120"/>
    </row>
    <row r="164" spans="1:13" ht="24.95" customHeight="1" x14ac:dyDescent="0.2">
      <c r="A164" s="16">
        <v>159</v>
      </c>
      <c r="B164" s="231"/>
      <c r="C164" s="212"/>
      <c r="D164" s="212"/>
      <c r="E164" s="50"/>
      <c r="F164" s="50"/>
      <c r="G164" s="241"/>
      <c r="H164" s="120"/>
      <c r="I164" s="120"/>
      <c r="J164" s="120"/>
      <c r="K164" s="120"/>
      <c r="L164" s="120"/>
      <c r="M164" s="120"/>
    </row>
    <row r="165" spans="1:13" ht="24.95" customHeight="1" x14ac:dyDescent="0.2">
      <c r="A165" s="16">
        <v>160</v>
      </c>
      <c r="B165" s="231"/>
      <c r="C165" s="212"/>
      <c r="D165" s="212"/>
      <c r="E165" s="50"/>
      <c r="F165" s="50"/>
      <c r="G165" s="241"/>
      <c r="H165" s="120"/>
      <c r="I165" s="120"/>
      <c r="J165" s="120"/>
      <c r="K165" s="120"/>
      <c r="L165" s="120"/>
      <c r="M165" s="120"/>
    </row>
    <row r="166" spans="1:13" ht="24.95" customHeight="1" x14ac:dyDescent="0.2">
      <c r="A166" s="16">
        <v>161</v>
      </c>
      <c r="B166" s="231"/>
      <c r="C166" s="212"/>
      <c r="D166" s="212"/>
      <c r="E166" s="50"/>
      <c r="F166" s="50"/>
      <c r="G166" s="241"/>
      <c r="H166" s="120"/>
      <c r="I166" s="120"/>
      <c r="J166" s="120"/>
      <c r="K166" s="120"/>
      <c r="L166" s="120"/>
      <c r="M166" s="120"/>
    </row>
    <row r="167" spans="1:13" ht="24.95" customHeight="1" x14ac:dyDescent="0.2">
      <c r="A167" s="16">
        <v>162</v>
      </c>
      <c r="B167" s="231"/>
      <c r="C167" s="212"/>
      <c r="D167" s="212"/>
      <c r="E167" s="50"/>
      <c r="F167" s="50"/>
      <c r="G167" s="241"/>
      <c r="H167" s="120"/>
      <c r="I167" s="120"/>
      <c r="J167" s="120"/>
      <c r="K167" s="120"/>
      <c r="L167" s="120"/>
      <c r="M167" s="120"/>
    </row>
    <row r="168" spans="1:13" ht="24.95" customHeight="1" x14ac:dyDescent="0.2">
      <c r="A168" s="16">
        <v>163</v>
      </c>
      <c r="B168" s="231"/>
      <c r="C168" s="212"/>
      <c r="D168" s="212"/>
      <c r="E168" s="50"/>
      <c r="F168" s="50"/>
      <c r="G168" s="241"/>
      <c r="H168" s="120"/>
      <c r="I168" s="120"/>
      <c r="J168" s="120"/>
      <c r="K168" s="120"/>
      <c r="L168" s="120"/>
      <c r="M168" s="120"/>
    </row>
    <row r="169" spans="1:13" ht="24.95" customHeight="1" x14ac:dyDescent="0.2">
      <c r="A169" s="16">
        <v>164</v>
      </c>
      <c r="B169" s="231"/>
      <c r="C169" s="212"/>
      <c r="D169" s="212"/>
      <c r="E169" s="50"/>
      <c r="F169" s="50"/>
      <c r="G169" s="241"/>
      <c r="H169" s="120"/>
      <c r="I169" s="120"/>
      <c r="J169" s="120"/>
      <c r="K169" s="120"/>
      <c r="L169" s="120"/>
      <c r="M169" s="120"/>
    </row>
    <row r="170" spans="1:13" ht="24.95" customHeight="1" x14ac:dyDescent="0.2">
      <c r="A170" s="16">
        <v>165</v>
      </c>
      <c r="B170" s="231"/>
      <c r="C170" s="212"/>
      <c r="D170" s="212"/>
      <c r="E170" s="50"/>
      <c r="F170" s="50"/>
      <c r="G170" s="241"/>
      <c r="H170" s="120"/>
      <c r="I170" s="120"/>
      <c r="J170" s="120"/>
      <c r="K170" s="120"/>
      <c r="L170" s="120"/>
      <c r="M170" s="120"/>
    </row>
    <row r="171" spans="1:13" ht="24.95" customHeight="1" x14ac:dyDescent="0.2">
      <c r="A171" s="16">
        <v>166</v>
      </c>
      <c r="B171" s="231"/>
      <c r="C171" s="212"/>
      <c r="D171" s="212"/>
      <c r="E171" s="50"/>
      <c r="F171" s="50"/>
      <c r="G171" s="241"/>
      <c r="H171" s="120"/>
      <c r="I171" s="120"/>
      <c r="J171" s="120"/>
      <c r="K171" s="120"/>
      <c r="L171" s="120"/>
      <c r="M171" s="120"/>
    </row>
    <row r="172" spans="1:13" ht="24.95" customHeight="1" x14ac:dyDescent="0.2">
      <c r="A172" s="16">
        <v>167</v>
      </c>
      <c r="B172" s="231"/>
      <c r="C172" s="212"/>
      <c r="D172" s="212"/>
      <c r="E172" s="50"/>
      <c r="F172" s="50"/>
      <c r="G172" s="241"/>
      <c r="H172" s="120"/>
      <c r="I172" s="120"/>
      <c r="J172" s="120"/>
      <c r="K172" s="120"/>
      <c r="L172" s="120"/>
      <c r="M172" s="120"/>
    </row>
    <row r="173" spans="1:13" ht="24.95" customHeight="1" x14ac:dyDescent="0.2">
      <c r="A173" s="16">
        <v>168</v>
      </c>
      <c r="B173" s="231"/>
      <c r="C173" s="212"/>
      <c r="D173" s="212"/>
      <c r="E173" s="50"/>
      <c r="F173" s="50"/>
      <c r="G173" s="241"/>
      <c r="H173" s="120"/>
      <c r="I173" s="120"/>
      <c r="J173" s="120"/>
      <c r="K173" s="120"/>
      <c r="L173" s="120"/>
      <c r="M173" s="120"/>
    </row>
    <row r="174" spans="1:13" ht="24.95" customHeight="1" x14ac:dyDescent="0.2">
      <c r="A174" s="16">
        <v>169</v>
      </c>
      <c r="B174" s="231"/>
      <c r="C174" s="212"/>
      <c r="D174" s="212"/>
      <c r="E174" s="50"/>
      <c r="F174" s="50"/>
      <c r="G174" s="241"/>
      <c r="H174" s="120"/>
      <c r="I174" s="120"/>
      <c r="J174" s="120"/>
      <c r="K174" s="120"/>
      <c r="L174" s="120"/>
      <c r="M174" s="120"/>
    </row>
    <row r="175" spans="1:13" ht="24.95" customHeight="1" x14ac:dyDescent="0.2">
      <c r="A175" s="16">
        <v>170</v>
      </c>
      <c r="B175" s="231"/>
      <c r="C175" s="212"/>
      <c r="D175" s="212"/>
      <c r="E175" s="50"/>
      <c r="F175" s="50"/>
      <c r="G175" s="241"/>
      <c r="H175" s="120"/>
      <c r="I175" s="120"/>
      <c r="J175" s="120"/>
      <c r="K175" s="120"/>
      <c r="L175" s="120"/>
      <c r="M175" s="120"/>
    </row>
    <row r="176" spans="1:13" ht="24.95" customHeight="1" x14ac:dyDescent="0.2">
      <c r="A176" s="16">
        <v>171</v>
      </c>
      <c r="B176" s="231"/>
      <c r="C176" s="212"/>
      <c r="D176" s="212"/>
      <c r="E176" s="50"/>
      <c r="F176" s="50"/>
      <c r="G176" s="241"/>
      <c r="H176" s="120"/>
      <c r="I176" s="120"/>
      <c r="J176" s="120"/>
      <c r="K176" s="120"/>
      <c r="L176" s="120"/>
      <c r="M176" s="120"/>
    </row>
    <row r="177" spans="1:13" ht="24.95" customHeight="1" x14ac:dyDescent="0.2">
      <c r="A177" s="16">
        <v>172</v>
      </c>
      <c r="B177" s="231"/>
      <c r="C177" s="212"/>
      <c r="D177" s="212"/>
      <c r="E177" s="50"/>
      <c r="F177" s="50"/>
      <c r="G177" s="241"/>
      <c r="H177" s="120"/>
      <c r="I177" s="120"/>
      <c r="J177" s="120"/>
      <c r="K177" s="120"/>
      <c r="L177" s="120"/>
      <c r="M177" s="120"/>
    </row>
    <row r="178" spans="1:13" ht="24.95" customHeight="1" x14ac:dyDescent="0.2">
      <c r="A178" s="16">
        <v>173</v>
      </c>
      <c r="B178" s="231"/>
      <c r="C178" s="212"/>
      <c r="D178" s="212"/>
      <c r="E178" s="50"/>
      <c r="F178" s="50"/>
      <c r="G178" s="241"/>
      <c r="H178" s="120"/>
      <c r="I178" s="120"/>
      <c r="J178" s="120"/>
      <c r="K178" s="120"/>
      <c r="L178" s="120"/>
      <c r="M178" s="120"/>
    </row>
    <row r="179" spans="1:13" ht="24.95" customHeight="1" x14ac:dyDescent="0.2">
      <c r="A179" s="16">
        <v>174</v>
      </c>
      <c r="B179" s="231"/>
      <c r="C179" s="212"/>
      <c r="D179" s="212"/>
      <c r="E179" s="50"/>
      <c r="F179" s="50"/>
      <c r="G179" s="241"/>
      <c r="H179" s="120"/>
      <c r="I179" s="120"/>
      <c r="J179" s="120"/>
      <c r="K179" s="120"/>
      <c r="L179" s="120"/>
      <c r="M179" s="120"/>
    </row>
    <row r="180" spans="1:13" ht="24.95" customHeight="1" x14ac:dyDescent="0.2">
      <c r="A180" s="16">
        <v>175</v>
      </c>
      <c r="B180" s="231"/>
      <c r="C180" s="212"/>
      <c r="D180" s="212"/>
      <c r="E180" s="50"/>
      <c r="F180" s="50"/>
      <c r="G180" s="241"/>
      <c r="H180" s="120"/>
      <c r="I180" s="120"/>
      <c r="J180" s="120"/>
      <c r="K180" s="120"/>
      <c r="L180" s="120"/>
      <c r="M180" s="120"/>
    </row>
    <row r="181" spans="1:13" ht="24.95" customHeight="1" x14ac:dyDescent="0.2">
      <c r="A181" s="16">
        <v>176</v>
      </c>
      <c r="B181" s="231"/>
      <c r="C181" s="212"/>
      <c r="D181" s="212"/>
      <c r="E181" s="50"/>
      <c r="F181" s="50"/>
      <c r="G181" s="241"/>
      <c r="H181" s="120"/>
      <c r="I181" s="120"/>
      <c r="J181" s="120"/>
      <c r="K181" s="120"/>
      <c r="L181" s="120"/>
      <c r="M181" s="120"/>
    </row>
    <row r="182" spans="1:13" ht="24.95" customHeight="1" x14ac:dyDescent="0.2">
      <c r="A182" s="16">
        <v>177</v>
      </c>
      <c r="B182" s="231"/>
      <c r="C182" s="212"/>
      <c r="D182" s="212"/>
      <c r="E182" s="50"/>
      <c r="F182" s="50"/>
      <c r="G182" s="241"/>
      <c r="H182" s="120"/>
      <c r="I182" s="120"/>
      <c r="J182" s="120"/>
      <c r="K182" s="120"/>
      <c r="L182" s="120"/>
      <c r="M182" s="120"/>
    </row>
    <row r="183" spans="1:13" ht="24.95" customHeight="1" x14ac:dyDescent="0.2">
      <c r="A183" s="16">
        <v>178</v>
      </c>
      <c r="B183" s="231"/>
      <c r="C183" s="212"/>
      <c r="D183" s="212"/>
      <c r="E183" s="50"/>
      <c r="F183" s="50"/>
      <c r="G183" s="241"/>
      <c r="H183" s="120"/>
      <c r="I183" s="120"/>
      <c r="J183" s="120"/>
      <c r="K183" s="120"/>
      <c r="L183" s="120"/>
      <c r="M183" s="120"/>
    </row>
    <row r="184" spans="1:13" ht="24.95" customHeight="1" x14ac:dyDescent="0.2">
      <c r="A184" s="16">
        <v>179</v>
      </c>
      <c r="B184" s="231"/>
      <c r="C184" s="212"/>
      <c r="D184" s="212"/>
      <c r="E184" s="50"/>
      <c r="F184" s="50"/>
      <c r="G184" s="241"/>
      <c r="H184" s="120"/>
      <c r="I184" s="120"/>
      <c r="J184" s="120"/>
      <c r="K184" s="120"/>
      <c r="L184" s="120"/>
      <c r="M184" s="120"/>
    </row>
    <row r="185" spans="1:13" ht="24.95" customHeight="1" x14ac:dyDescent="0.2">
      <c r="A185" s="16">
        <v>180</v>
      </c>
      <c r="B185" s="231"/>
      <c r="C185" s="212"/>
      <c r="D185" s="212"/>
      <c r="E185" s="50"/>
      <c r="F185" s="50"/>
      <c r="G185" s="241"/>
      <c r="H185" s="120"/>
      <c r="I185" s="120"/>
      <c r="J185" s="120"/>
      <c r="K185" s="120"/>
      <c r="L185" s="120"/>
      <c r="M185" s="120"/>
    </row>
    <row r="186" spans="1:13" ht="24.95" customHeight="1" x14ac:dyDescent="0.2">
      <c r="A186" s="16">
        <v>181</v>
      </c>
      <c r="B186" s="231"/>
      <c r="C186" s="212"/>
      <c r="D186" s="212"/>
      <c r="E186" s="50"/>
      <c r="F186" s="50"/>
      <c r="G186" s="241"/>
      <c r="H186" s="120"/>
      <c r="I186" s="120"/>
      <c r="J186" s="120"/>
      <c r="K186" s="120"/>
      <c r="L186" s="120"/>
      <c r="M186" s="120"/>
    </row>
    <row r="187" spans="1:13" ht="24.95" customHeight="1" x14ac:dyDescent="0.2">
      <c r="A187" s="16">
        <v>182</v>
      </c>
      <c r="B187" s="231"/>
      <c r="C187" s="212"/>
      <c r="D187" s="212"/>
      <c r="E187" s="50"/>
      <c r="F187" s="50"/>
      <c r="G187" s="241"/>
      <c r="H187" s="120"/>
      <c r="I187" s="120"/>
      <c r="J187" s="120"/>
      <c r="K187" s="120"/>
      <c r="L187" s="120"/>
      <c r="M187" s="120"/>
    </row>
    <row r="188" spans="1:13" ht="24.95" customHeight="1" x14ac:dyDescent="0.2">
      <c r="A188" s="16">
        <v>183</v>
      </c>
      <c r="B188" s="231"/>
      <c r="C188" s="212"/>
      <c r="D188" s="212"/>
      <c r="E188" s="50"/>
      <c r="F188" s="50"/>
      <c r="G188" s="241"/>
      <c r="H188" s="120"/>
      <c r="I188" s="120"/>
      <c r="J188" s="120"/>
      <c r="K188" s="120"/>
      <c r="L188" s="120"/>
      <c r="M188" s="120"/>
    </row>
    <row r="189" spans="1:13" ht="24.95" customHeight="1" x14ac:dyDescent="0.2">
      <c r="A189" s="16">
        <v>184</v>
      </c>
      <c r="B189" s="231"/>
      <c r="C189" s="212"/>
      <c r="D189" s="212"/>
      <c r="E189" s="50"/>
      <c r="F189" s="50"/>
      <c r="G189" s="241"/>
      <c r="H189" s="120"/>
      <c r="I189" s="120"/>
      <c r="J189" s="120"/>
      <c r="K189" s="120"/>
      <c r="L189" s="120"/>
      <c r="M189" s="120"/>
    </row>
    <row r="190" spans="1:13" ht="24.95" customHeight="1" x14ac:dyDescent="0.2">
      <c r="A190" s="16">
        <v>185</v>
      </c>
      <c r="B190" s="231"/>
      <c r="C190" s="212"/>
      <c r="D190" s="212"/>
      <c r="E190" s="50"/>
      <c r="F190" s="50"/>
      <c r="G190" s="241"/>
      <c r="H190" s="120"/>
      <c r="I190" s="120"/>
      <c r="J190" s="120"/>
      <c r="K190" s="120"/>
      <c r="L190" s="120"/>
      <c r="M190" s="120"/>
    </row>
    <row r="191" spans="1:13" ht="24.95" customHeight="1" x14ac:dyDescent="0.2">
      <c r="A191" s="16">
        <v>186</v>
      </c>
      <c r="B191" s="231"/>
      <c r="C191" s="212"/>
      <c r="D191" s="212"/>
      <c r="E191" s="50"/>
      <c r="F191" s="50"/>
      <c r="G191" s="241"/>
      <c r="H191" s="120"/>
      <c r="I191" s="120"/>
      <c r="J191" s="120"/>
      <c r="K191" s="120"/>
      <c r="L191" s="120"/>
      <c r="M191" s="120"/>
    </row>
    <row r="192" spans="1:13" ht="24.95" customHeight="1" x14ac:dyDescent="0.2">
      <c r="A192" s="16">
        <v>187</v>
      </c>
      <c r="B192" s="231"/>
      <c r="C192" s="212"/>
      <c r="D192" s="212"/>
      <c r="E192" s="50"/>
      <c r="F192" s="50"/>
      <c r="G192" s="241"/>
      <c r="H192" s="120"/>
      <c r="I192" s="120"/>
      <c r="J192" s="120"/>
      <c r="K192" s="120"/>
      <c r="L192" s="120"/>
      <c r="M192" s="120"/>
    </row>
    <row r="193" spans="1:13" ht="24.95" customHeight="1" x14ac:dyDescent="0.2">
      <c r="A193" s="16">
        <v>188</v>
      </c>
      <c r="B193" s="231"/>
      <c r="C193" s="212"/>
      <c r="D193" s="212"/>
      <c r="E193" s="50"/>
      <c r="F193" s="50"/>
      <c r="G193" s="241"/>
      <c r="H193" s="120"/>
      <c r="I193" s="120"/>
      <c r="J193" s="120"/>
      <c r="K193" s="120"/>
      <c r="L193" s="120"/>
      <c r="M193" s="120"/>
    </row>
    <row r="194" spans="1:13" ht="24.95" customHeight="1" x14ac:dyDescent="0.2">
      <c r="A194" s="16">
        <v>189</v>
      </c>
      <c r="B194" s="231"/>
      <c r="C194" s="212"/>
      <c r="D194" s="212"/>
      <c r="E194" s="50"/>
      <c r="F194" s="50"/>
      <c r="G194" s="241"/>
      <c r="H194" s="120"/>
      <c r="I194" s="120"/>
      <c r="J194" s="120"/>
      <c r="K194" s="120"/>
      <c r="L194" s="120"/>
      <c r="M194" s="120"/>
    </row>
    <row r="195" spans="1:13" ht="24.95" customHeight="1" x14ac:dyDescent="0.2">
      <c r="A195" s="16">
        <v>190</v>
      </c>
      <c r="B195" s="231"/>
      <c r="C195" s="212"/>
      <c r="D195" s="212"/>
      <c r="E195" s="50"/>
      <c r="F195" s="50"/>
      <c r="G195" s="241"/>
      <c r="H195" s="120"/>
      <c r="I195" s="120"/>
      <c r="J195" s="120"/>
      <c r="K195" s="120"/>
      <c r="L195" s="120"/>
      <c r="M195" s="120"/>
    </row>
    <row r="196" spans="1:13" ht="24.95" customHeight="1" x14ac:dyDescent="0.2">
      <c r="A196" s="16">
        <v>191</v>
      </c>
      <c r="B196" s="231"/>
      <c r="C196" s="212"/>
      <c r="D196" s="212"/>
      <c r="E196" s="50"/>
      <c r="F196" s="50"/>
      <c r="G196" s="241"/>
      <c r="H196" s="120"/>
      <c r="I196" s="120"/>
      <c r="J196" s="120"/>
      <c r="K196" s="120"/>
      <c r="L196" s="120"/>
      <c r="M196" s="120"/>
    </row>
    <row r="197" spans="1:13" ht="24.95" customHeight="1" x14ac:dyDescent="0.2">
      <c r="A197" s="16">
        <v>192</v>
      </c>
      <c r="B197" s="231"/>
      <c r="C197" s="212"/>
      <c r="D197" s="212"/>
      <c r="E197" s="50"/>
      <c r="F197" s="50"/>
      <c r="G197" s="241"/>
      <c r="H197" s="120"/>
      <c r="I197" s="120"/>
      <c r="J197" s="120"/>
      <c r="K197" s="120"/>
      <c r="L197" s="120"/>
      <c r="M197" s="120"/>
    </row>
    <row r="198" spans="1:13" ht="24.95" customHeight="1" x14ac:dyDescent="0.2">
      <c r="A198" s="16">
        <v>193</v>
      </c>
      <c r="B198" s="231"/>
      <c r="C198" s="212"/>
      <c r="D198" s="212"/>
      <c r="E198" s="50"/>
      <c r="F198" s="50"/>
      <c r="G198" s="241"/>
      <c r="H198" s="120"/>
      <c r="I198" s="120"/>
      <c r="J198" s="120"/>
      <c r="K198" s="120"/>
      <c r="L198" s="120"/>
      <c r="M198" s="120"/>
    </row>
    <row r="199" spans="1:13" ht="24.95" customHeight="1" x14ac:dyDescent="0.2">
      <c r="A199" s="16">
        <v>194</v>
      </c>
      <c r="B199" s="231"/>
      <c r="C199" s="212"/>
      <c r="D199" s="212"/>
      <c r="E199" s="50"/>
      <c r="F199" s="50"/>
      <c r="G199" s="241"/>
      <c r="H199" s="120"/>
      <c r="I199" s="120"/>
      <c r="J199" s="120"/>
      <c r="K199" s="120"/>
      <c r="L199" s="120"/>
      <c r="M199" s="120"/>
    </row>
    <row r="200" spans="1:13" ht="24.95" customHeight="1" x14ac:dyDescent="0.2">
      <c r="A200" s="16">
        <v>195</v>
      </c>
      <c r="B200" s="231"/>
      <c r="C200" s="212"/>
      <c r="D200" s="212"/>
      <c r="E200" s="50"/>
      <c r="F200" s="50"/>
      <c r="G200" s="241"/>
      <c r="H200" s="120"/>
      <c r="I200" s="120"/>
      <c r="J200" s="120"/>
      <c r="K200" s="120"/>
      <c r="L200" s="120"/>
      <c r="M200" s="120"/>
    </row>
    <row r="201" spans="1:13" ht="24.95" customHeight="1" x14ac:dyDescent="0.2">
      <c r="A201" s="16">
        <v>196</v>
      </c>
      <c r="B201" s="231"/>
      <c r="C201" s="212"/>
      <c r="D201" s="212"/>
      <c r="E201" s="50"/>
      <c r="F201" s="50"/>
      <c r="G201" s="241"/>
      <c r="H201" s="120"/>
      <c r="I201" s="120"/>
      <c r="J201" s="120"/>
      <c r="K201" s="120"/>
      <c r="L201" s="120"/>
      <c r="M201" s="120"/>
    </row>
    <row r="202" spans="1:13" ht="24.95" customHeight="1" x14ac:dyDescent="0.2">
      <c r="A202" s="16">
        <v>197</v>
      </c>
      <c r="B202" s="231"/>
      <c r="C202" s="212"/>
      <c r="D202" s="212"/>
      <c r="E202" s="50"/>
      <c r="F202" s="50"/>
      <c r="G202" s="241"/>
      <c r="H202" s="120"/>
      <c r="I202" s="120"/>
      <c r="J202" s="120"/>
      <c r="K202" s="120"/>
      <c r="L202" s="120"/>
      <c r="M202" s="120"/>
    </row>
    <row r="203" spans="1:13" ht="24.95" customHeight="1" x14ac:dyDescent="0.2">
      <c r="A203" s="16">
        <v>198</v>
      </c>
      <c r="B203" s="231"/>
      <c r="C203" s="212"/>
      <c r="D203" s="212"/>
      <c r="E203" s="50"/>
      <c r="F203" s="50"/>
      <c r="G203" s="241"/>
      <c r="H203" s="120"/>
      <c r="I203" s="120"/>
      <c r="J203" s="120"/>
      <c r="K203" s="120"/>
      <c r="L203" s="120"/>
      <c r="M203" s="120"/>
    </row>
    <row r="204" spans="1:13" ht="24.95" customHeight="1" x14ac:dyDescent="0.2">
      <c r="A204" s="16">
        <v>199</v>
      </c>
      <c r="B204" s="231"/>
      <c r="C204" s="212"/>
      <c r="D204" s="212"/>
      <c r="E204" s="50"/>
      <c r="F204" s="50"/>
      <c r="G204" s="241"/>
      <c r="H204" s="120"/>
      <c r="I204" s="120"/>
      <c r="J204" s="120"/>
      <c r="K204" s="120"/>
      <c r="L204" s="120"/>
      <c r="M204" s="120"/>
    </row>
    <row r="205" spans="1:13" ht="24.95" customHeight="1" thickBot="1" x14ac:dyDescent="0.25">
      <c r="A205" s="16">
        <v>200</v>
      </c>
      <c r="B205" s="233"/>
      <c r="C205" s="201"/>
      <c r="D205" s="201"/>
      <c r="E205" s="53"/>
      <c r="F205" s="53"/>
      <c r="G205" s="244"/>
      <c r="H205" s="120"/>
      <c r="I205" s="120"/>
      <c r="J205" s="120"/>
      <c r="K205" s="120"/>
      <c r="L205" s="120"/>
      <c r="M205" s="120"/>
    </row>
  </sheetData>
  <sheetProtection sheet="1" objects="1" scenarios="1" insertRows="0"/>
  <mergeCells count="6">
    <mergeCell ref="D3:F4"/>
    <mergeCell ref="A4:B4"/>
    <mergeCell ref="A1:G1"/>
    <mergeCell ref="A3:B3"/>
    <mergeCell ref="A2:B2"/>
    <mergeCell ref="D2:F2"/>
  </mergeCells>
  <phoneticPr fontId="0" type="noConversion"/>
  <dataValidations count="3">
    <dataValidation type="list" allowBlank="1" showInputMessage="1" showErrorMessage="1" promptTitle="Compliance Code" prompt="1 - Compliant (service complete)_x000a_2- Not Compliant (service complete)_x000a_3 - No service provided_x000a_4 - Service incomplete_x000a_5 - Can't determine if service is indicated_x000a_6 - Patient refused/declined service_x000a_7 - Excluded" sqref="F6:F205">
      <formula1>"1,2,3,4,5,6,7"</formula1>
    </dataValidation>
    <dataValidation type="list" allowBlank="1" showErrorMessage="1" sqref="E6:E205">
      <formula1>"Yes, No"</formula1>
    </dataValidation>
    <dataValidation type="date" allowBlank="1" showInputMessage="1" showErrorMessage="1" errorTitle="Date of birth out of range" error="For inclusion in this universe, the patient must have a date of birth between the dates of 1/1/1951 and 12/31/1991. " sqref="C6:C205">
      <formula1>18629</formula1>
      <formula2>33603</formula2>
    </dataValidation>
  </dataValidations>
  <pageMargins left="0.5" right="0.5" top="0.5" bottom="0.5"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205"/>
  <sheetViews>
    <sheetView zoomScaleNormal="150" workbookViewId="0">
      <selection sqref="A1:I1"/>
    </sheetView>
  </sheetViews>
  <sheetFormatPr defaultRowHeight="12.75" x14ac:dyDescent="0.2"/>
  <cols>
    <col min="2" max="2" width="17" style="234" customWidth="1"/>
    <col min="3" max="3" width="13.5703125" customWidth="1"/>
    <col min="4" max="4" width="11.140625" customWidth="1"/>
    <col min="5" max="5" width="14.42578125" customWidth="1"/>
    <col min="6" max="7" width="11.5703125" customWidth="1"/>
    <col min="8" max="8" width="11.85546875" customWidth="1"/>
    <col min="9" max="9" width="54.140625" style="9" customWidth="1"/>
  </cols>
  <sheetData>
    <row r="1" spans="1:14" ht="42" customHeight="1" thickBot="1" x14ac:dyDescent="0.25">
      <c r="A1" s="320" t="s">
        <v>34</v>
      </c>
      <c r="B1" s="321"/>
      <c r="C1" s="321"/>
      <c r="D1" s="321"/>
      <c r="E1" s="321"/>
      <c r="F1" s="321"/>
      <c r="G1" s="321"/>
      <c r="H1" s="321"/>
      <c r="I1" s="322"/>
      <c r="J1" s="119"/>
      <c r="K1" s="119"/>
      <c r="L1" s="120"/>
      <c r="M1" s="120"/>
      <c r="N1" s="120"/>
    </row>
    <row r="2" spans="1:14" ht="24.95" customHeight="1" thickBot="1" x14ac:dyDescent="0.25">
      <c r="A2" s="309" t="s">
        <v>5</v>
      </c>
      <c r="B2" s="309"/>
      <c r="C2" s="54"/>
      <c r="D2" s="28"/>
      <c r="E2" s="11"/>
      <c r="F2" s="11"/>
      <c r="G2" s="11"/>
      <c r="H2" s="11"/>
      <c r="I2" s="237" t="s">
        <v>8</v>
      </c>
      <c r="J2" s="120"/>
      <c r="K2" s="120"/>
      <c r="L2" s="120"/>
      <c r="M2" s="120"/>
      <c r="N2" s="120"/>
    </row>
    <row r="3" spans="1:14" ht="24.95" customHeight="1" thickBot="1" x14ac:dyDescent="0.25">
      <c r="A3" s="309" t="s">
        <v>7</v>
      </c>
      <c r="B3" s="309"/>
      <c r="C3" s="47">
        <f>COUNTA(B6:B205)-I3</f>
        <v>0</v>
      </c>
      <c r="D3" s="29"/>
      <c r="E3" s="30"/>
      <c r="F3" s="30"/>
      <c r="G3" s="30"/>
      <c r="H3" s="30"/>
      <c r="I3" s="245">
        <f>COUNTIF(H6:H205, 7)</f>
        <v>0</v>
      </c>
      <c r="J3" s="120"/>
      <c r="K3" s="120"/>
      <c r="L3" s="120"/>
      <c r="M3" s="120"/>
      <c r="N3" s="120"/>
    </row>
    <row r="4" spans="1:14" ht="24.95" customHeight="1" thickBot="1" x14ac:dyDescent="0.25">
      <c r="A4" s="304" t="s">
        <v>6</v>
      </c>
      <c r="B4" s="304"/>
      <c r="C4" s="48">
        <f>COUNTIF(H6:H205, 1)</f>
        <v>0</v>
      </c>
      <c r="D4" s="31"/>
      <c r="E4" s="32"/>
      <c r="F4" s="32"/>
      <c r="G4" s="32"/>
      <c r="H4" s="32"/>
      <c r="I4" s="246"/>
      <c r="J4" s="120"/>
      <c r="K4" s="120"/>
      <c r="L4" s="120"/>
      <c r="M4" s="120"/>
      <c r="N4" s="120"/>
    </row>
    <row r="5" spans="1:14" ht="51.75" thickBot="1" x14ac:dyDescent="0.25">
      <c r="A5" s="12" t="s">
        <v>4</v>
      </c>
      <c r="B5" s="228" t="s">
        <v>0</v>
      </c>
      <c r="C5" s="13" t="s">
        <v>1</v>
      </c>
      <c r="D5" s="13" t="s">
        <v>47</v>
      </c>
      <c r="E5" s="13" t="s">
        <v>44</v>
      </c>
      <c r="F5" s="13" t="s">
        <v>40</v>
      </c>
      <c r="G5" s="13" t="s">
        <v>41</v>
      </c>
      <c r="H5" s="21" t="s">
        <v>20</v>
      </c>
      <c r="I5" s="15" t="s">
        <v>3</v>
      </c>
      <c r="J5" s="121"/>
      <c r="K5" s="121"/>
      <c r="L5" s="120"/>
      <c r="M5" s="120"/>
      <c r="N5" s="120"/>
    </row>
    <row r="6" spans="1:14" ht="24.95" customHeight="1" x14ac:dyDescent="0.2">
      <c r="A6" s="16">
        <v>1</v>
      </c>
      <c r="B6" s="230"/>
      <c r="C6" s="152"/>
      <c r="D6" s="50"/>
      <c r="E6" s="152"/>
      <c r="F6" s="152"/>
      <c r="G6" s="152"/>
      <c r="H6" s="50"/>
      <c r="I6" s="240"/>
      <c r="J6" s="120"/>
      <c r="K6" s="120"/>
      <c r="L6" s="120"/>
      <c r="M6" s="120"/>
      <c r="N6" s="120"/>
    </row>
    <row r="7" spans="1:14" ht="24.95" customHeight="1" x14ac:dyDescent="0.2">
      <c r="A7" s="17">
        <f t="shared" ref="A7:A70" si="0">1+A6</f>
        <v>2</v>
      </c>
      <c r="B7" s="230"/>
      <c r="C7" s="152"/>
      <c r="D7" s="51"/>
      <c r="E7" s="212"/>
      <c r="F7" s="212"/>
      <c r="G7" s="212"/>
      <c r="H7" s="50"/>
      <c r="I7" s="241"/>
      <c r="J7" s="120"/>
      <c r="K7" s="120"/>
      <c r="L7" s="120"/>
      <c r="M7" s="120"/>
      <c r="N7" s="120"/>
    </row>
    <row r="8" spans="1:14" ht="24.95" customHeight="1" x14ac:dyDescent="0.2">
      <c r="A8" s="17">
        <f t="shared" si="0"/>
        <v>3</v>
      </c>
      <c r="B8" s="230"/>
      <c r="C8" s="152"/>
      <c r="D8" s="51"/>
      <c r="E8" s="212"/>
      <c r="F8" s="212"/>
      <c r="G8" s="212"/>
      <c r="H8" s="50"/>
      <c r="I8" s="241"/>
      <c r="J8" s="120"/>
      <c r="K8" s="120"/>
      <c r="L8" s="120"/>
      <c r="M8" s="120"/>
      <c r="N8" s="120"/>
    </row>
    <row r="9" spans="1:14" ht="24.95" customHeight="1" x14ac:dyDescent="0.2">
      <c r="A9" s="17">
        <f t="shared" si="0"/>
        <v>4</v>
      </c>
      <c r="B9" s="230"/>
      <c r="C9" s="152"/>
      <c r="D9" s="51"/>
      <c r="E9" s="212"/>
      <c r="F9" s="212"/>
      <c r="G9" s="212"/>
      <c r="H9" s="50"/>
      <c r="I9" s="241"/>
      <c r="J9" s="120"/>
      <c r="K9" s="120"/>
      <c r="L9" s="120"/>
      <c r="M9" s="120"/>
      <c r="N9" s="120"/>
    </row>
    <row r="10" spans="1:14" ht="24.95" customHeight="1" x14ac:dyDescent="0.2">
      <c r="A10" s="17">
        <f t="shared" si="0"/>
        <v>5</v>
      </c>
      <c r="B10" s="230"/>
      <c r="C10" s="152"/>
      <c r="D10" s="51"/>
      <c r="E10" s="212"/>
      <c r="F10" s="212"/>
      <c r="G10" s="212"/>
      <c r="H10" s="50"/>
      <c r="I10" s="241"/>
      <c r="J10" s="120"/>
      <c r="K10" s="120"/>
      <c r="L10" s="120"/>
      <c r="M10" s="120"/>
      <c r="N10" s="120"/>
    </row>
    <row r="11" spans="1:14" ht="24.95" customHeight="1" x14ac:dyDescent="0.2">
      <c r="A11" s="17">
        <f t="shared" si="0"/>
        <v>6</v>
      </c>
      <c r="B11" s="230"/>
      <c r="C11" s="212"/>
      <c r="D11" s="51"/>
      <c r="E11" s="212"/>
      <c r="F11" s="212"/>
      <c r="G11" s="212"/>
      <c r="H11" s="50"/>
      <c r="I11" s="241"/>
      <c r="J11" s="120"/>
      <c r="K11" s="120"/>
      <c r="L11" s="120"/>
      <c r="M11" s="120"/>
      <c r="N11" s="120"/>
    </row>
    <row r="12" spans="1:14" ht="24.95" customHeight="1" x14ac:dyDescent="0.2">
      <c r="A12" s="17">
        <f t="shared" si="0"/>
        <v>7</v>
      </c>
      <c r="B12" s="230"/>
      <c r="C12" s="212"/>
      <c r="D12" s="51"/>
      <c r="E12" s="212"/>
      <c r="F12" s="212"/>
      <c r="G12" s="212"/>
      <c r="H12" s="50"/>
      <c r="I12" s="241"/>
      <c r="J12" s="120"/>
      <c r="K12" s="120"/>
      <c r="L12" s="120"/>
      <c r="M12" s="120"/>
      <c r="N12" s="120"/>
    </row>
    <row r="13" spans="1:14" ht="24.95" customHeight="1" x14ac:dyDescent="0.2">
      <c r="A13" s="17">
        <f t="shared" si="0"/>
        <v>8</v>
      </c>
      <c r="B13" s="230"/>
      <c r="C13" s="212"/>
      <c r="D13" s="51"/>
      <c r="E13" s="212"/>
      <c r="F13" s="212"/>
      <c r="G13" s="212"/>
      <c r="H13" s="50"/>
      <c r="I13" s="241"/>
      <c r="J13" s="120"/>
      <c r="K13" s="120"/>
      <c r="L13" s="120"/>
      <c r="M13" s="120"/>
      <c r="N13" s="120"/>
    </row>
    <row r="14" spans="1:14" ht="24.95" customHeight="1" x14ac:dyDescent="0.2">
      <c r="A14" s="17">
        <f t="shared" si="0"/>
        <v>9</v>
      </c>
      <c r="B14" s="230"/>
      <c r="C14" s="212"/>
      <c r="D14" s="51"/>
      <c r="E14" s="212"/>
      <c r="F14" s="212"/>
      <c r="G14" s="212"/>
      <c r="H14" s="50"/>
      <c r="I14" s="241"/>
      <c r="J14" s="120"/>
      <c r="K14" s="120"/>
      <c r="L14" s="120"/>
      <c r="M14" s="120"/>
      <c r="N14" s="120"/>
    </row>
    <row r="15" spans="1:14" ht="24.95" customHeight="1" x14ac:dyDescent="0.2">
      <c r="A15" s="17">
        <f t="shared" si="0"/>
        <v>10</v>
      </c>
      <c r="B15" s="230"/>
      <c r="C15" s="212"/>
      <c r="D15" s="51"/>
      <c r="E15" s="212"/>
      <c r="F15" s="212"/>
      <c r="G15" s="212"/>
      <c r="H15" s="50"/>
      <c r="I15" s="241"/>
      <c r="J15" s="120"/>
      <c r="K15" s="120"/>
      <c r="L15" s="120"/>
      <c r="M15" s="120"/>
      <c r="N15" s="120"/>
    </row>
    <row r="16" spans="1:14" ht="24.95" customHeight="1" x14ac:dyDescent="0.2">
      <c r="A16" s="17">
        <f t="shared" si="0"/>
        <v>11</v>
      </c>
      <c r="B16" s="230"/>
      <c r="C16" s="212"/>
      <c r="D16" s="51"/>
      <c r="E16" s="212"/>
      <c r="F16" s="212"/>
      <c r="G16" s="212"/>
      <c r="H16" s="50"/>
      <c r="I16" s="241"/>
      <c r="J16" s="120"/>
      <c r="K16" s="120"/>
      <c r="L16" s="120"/>
      <c r="M16" s="120"/>
      <c r="N16" s="120"/>
    </row>
    <row r="17" spans="1:14" ht="24.95" customHeight="1" x14ac:dyDescent="0.2">
      <c r="A17" s="17">
        <f t="shared" si="0"/>
        <v>12</v>
      </c>
      <c r="B17" s="230"/>
      <c r="C17" s="212"/>
      <c r="D17" s="51"/>
      <c r="E17" s="212"/>
      <c r="F17" s="212"/>
      <c r="G17" s="212"/>
      <c r="H17" s="50"/>
      <c r="I17" s="241"/>
      <c r="J17" s="120"/>
      <c r="K17" s="120"/>
      <c r="L17" s="120"/>
      <c r="M17" s="120"/>
      <c r="N17" s="120"/>
    </row>
    <row r="18" spans="1:14" ht="24.95" customHeight="1" x14ac:dyDescent="0.2">
      <c r="A18" s="17">
        <f t="shared" si="0"/>
        <v>13</v>
      </c>
      <c r="B18" s="230"/>
      <c r="C18" s="212"/>
      <c r="D18" s="51"/>
      <c r="E18" s="212"/>
      <c r="F18" s="212"/>
      <c r="G18" s="212"/>
      <c r="H18" s="50"/>
      <c r="I18" s="241"/>
      <c r="J18" s="120"/>
      <c r="K18" s="120"/>
      <c r="L18" s="120"/>
      <c r="M18" s="120"/>
      <c r="N18" s="120"/>
    </row>
    <row r="19" spans="1:14" ht="24.95" customHeight="1" x14ac:dyDescent="0.2">
      <c r="A19" s="17">
        <f t="shared" si="0"/>
        <v>14</v>
      </c>
      <c r="B19" s="230"/>
      <c r="C19" s="212"/>
      <c r="D19" s="51"/>
      <c r="E19" s="212"/>
      <c r="F19" s="212"/>
      <c r="G19" s="212"/>
      <c r="H19" s="50"/>
      <c r="I19" s="241"/>
      <c r="J19" s="120"/>
      <c r="K19" s="120"/>
      <c r="L19" s="120"/>
      <c r="M19" s="120"/>
      <c r="N19" s="120"/>
    </row>
    <row r="20" spans="1:14" ht="24.95" customHeight="1" x14ac:dyDescent="0.2">
      <c r="A20" s="17">
        <f t="shared" si="0"/>
        <v>15</v>
      </c>
      <c r="B20" s="230"/>
      <c r="C20" s="212"/>
      <c r="D20" s="51"/>
      <c r="E20" s="212"/>
      <c r="F20" s="212"/>
      <c r="G20" s="212"/>
      <c r="H20" s="50"/>
      <c r="I20" s="241"/>
      <c r="J20" s="120"/>
      <c r="K20" s="120"/>
      <c r="L20" s="120"/>
      <c r="M20" s="120"/>
      <c r="N20" s="120"/>
    </row>
    <row r="21" spans="1:14" ht="24.95" customHeight="1" x14ac:dyDescent="0.2">
      <c r="A21" s="17">
        <f t="shared" si="0"/>
        <v>16</v>
      </c>
      <c r="B21" s="230"/>
      <c r="C21" s="212"/>
      <c r="D21" s="51"/>
      <c r="E21" s="212"/>
      <c r="F21" s="212"/>
      <c r="G21" s="212"/>
      <c r="H21" s="50"/>
      <c r="I21" s="241"/>
      <c r="J21" s="120"/>
      <c r="K21" s="120"/>
      <c r="L21" s="120"/>
      <c r="M21" s="120"/>
      <c r="N21" s="120"/>
    </row>
    <row r="22" spans="1:14" ht="24.95" customHeight="1" x14ac:dyDescent="0.2">
      <c r="A22" s="17">
        <f t="shared" si="0"/>
        <v>17</v>
      </c>
      <c r="B22" s="230"/>
      <c r="C22" s="212"/>
      <c r="D22" s="51"/>
      <c r="E22" s="212"/>
      <c r="F22" s="212"/>
      <c r="G22" s="212"/>
      <c r="H22" s="50"/>
      <c r="I22" s="241"/>
      <c r="J22" s="120"/>
      <c r="K22" s="120"/>
      <c r="L22" s="120"/>
      <c r="M22" s="120"/>
      <c r="N22" s="120"/>
    </row>
    <row r="23" spans="1:14" ht="24.95" customHeight="1" x14ac:dyDescent="0.2">
      <c r="A23" s="17">
        <f t="shared" si="0"/>
        <v>18</v>
      </c>
      <c r="B23" s="230"/>
      <c r="C23" s="212"/>
      <c r="D23" s="51"/>
      <c r="E23" s="212"/>
      <c r="F23" s="212"/>
      <c r="G23" s="212"/>
      <c r="H23" s="50"/>
      <c r="I23" s="241"/>
      <c r="J23" s="120"/>
      <c r="K23" s="120"/>
      <c r="L23" s="120"/>
      <c r="M23" s="120"/>
      <c r="N23" s="120"/>
    </row>
    <row r="24" spans="1:14" ht="24.95" customHeight="1" x14ac:dyDescent="0.2">
      <c r="A24" s="17">
        <f t="shared" si="0"/>
        <v>19</v>
      </c>
      <c r="B24" s="230"/>
      <c r="C24" s="212"/>
      <c r="D24" s="51"/>
      <c r="E24" s="212"/>
      <c r="F24" s="212"/>
      <c r="G24" s="212"/>
      <c r="H24" s="50"/>
      <c r="I24" s="241"/>
      <c r="J24" s="120"/>
      <c r="K24" s="120"/>
      <c r="L24" s="120"/>
      <c r="M24" s="120"/>
      <c r="N24" s="120"/>
    </row>
    <row r="25" spans="1:14" ht="24.95" customHeight="1" x14ac:dyDescent="0.2">
      <c r="A25" s="17">
        <f t="shared" si="0"/>
        <v>20</v>
      </c>
      <c r="B25" s="230"/>
      <c r="C25" s="212"/>
      <c r="D25" s="51"/>
      <c r="E25" s="212"/>
      <c r="F25" s="212"/>
      <c r="G25" s="212"/>
      <c r="H25" s="50"/>
      <c r="I25" s="241"/>
      <c r="J25" s="120"/>
      <c r="K25" s="120"/>
      <c r="L25" s="120"/>
      <c r="M25" s="120"/>
      <c r="N25" s="120"/>
    </row>
    <row r="26" spans="1:14" ht="24.95" customHeight="1" x14ac:dyDescent="0.2">
      <c r="A26" s="17">
        <f t="shared" si="0"/>
        <v>21</v>
      </c>
      <c r="B26" s="230"/>
      <c r="C26" s="212"/>
      <c r="D26" s="51"/>
      <c r="E26" s="212"/>
      <c r="F26" s="212"/>
      <c r="G26" s="212"/>
      <c r="H26" s="50"/>
      <c r="I26" s="241"/>
      <c r="J26" s="120"/>
      <c r="K26" s="120"/>
      <c r="L26" s="120"/>
      <c r="M26" s="120"/>
      <c r="N26" s="120"/>
    </row>
    <row r="27" spans="1:14" ht="24.95" customHeight="1" x14ac:dyDescent="0.2">
      <c r="A27" s="17">
        <f t="shared" si="0"/>
        <v>22</v>
      </c>
      <c r="B27" s="230"/>
      <c r="C27" s="212"/>
      <c r="D27" s="51"/>
      <c r="E27" s="212"/>
      <c r="F27" s="212"/>
      <c r="G27" s="212"/>
      <c r="H27" s="50"/>
      <c r="I27" s="241"/>
      <c r="J27" s="120"/>
      <c r="K27" s="120"/>
      <c r="L27" s="120"/>
      <c r="M27" s="120"/>
      <c r="N27" s="120"/>
    </row>
    <row r="28" spans="1:14" ht="24.95" customHeight="1" x14ac:dyDescent="0.2">
      <c r="A28" s="17">
        <f t="shared" si="0"/>
        <v>23</v>
      </c>
      <c r="B28" s="230"/>
      <c r="C28" s="212"/>
      <c r="D28" s="51"/>
      <c r="E28" s="212"/>
      <c r="F28" s="212"/>
      <c r="G28" s="212"/>
      <c r="H28" s="50"/>
      <c r="I28" s="241"/>
      <c r="J28" s="120"/>
      <c r="K28" s="120"/>
      <c r="L28" s="120"/>
      <c r="M28" s="120"/>
      <c r="N28" s="120"/>
    </row>
    <row r="29" spans="1:14" ht="24.95" customHeight="1" x14ac:dyDescent="0.2">
      <c r="A29" s="17">
        <f t="shared" si="0"/>
        <v>24</v>
      </c>
      <c r="B29" s="230"/>
      <c r="C29" s="212"/>
      <c r="D29" s="51"/>
      <c r="E29" s="212"/>
      <c r="F29" s="212"/>
      <c r="G29" s="212"/>
      <c r="H29" s="50"/>
      <c r="I29" s="241"/>
      <c r="J29" s="120"/>
      <c r="K29" s="120"/>
      <c r="L29" s="120"/>
      <c r="M29" s="120"/>
      <c r="N29" s="120"/>
    </row>
    <row r="30" spans="1:14" ht="24.95" customHeight="1" x14ac:dyDescent="0.2">
      <c r="A30" s="17">
        <f t="shared" si="0"/>
        <v>25</v>
      </c>
      <c r="B30" s="230"/>
      <c r="C30" s="212"/>
      <c r="D30" s="51"/>
      <c r="E30" s="212"/>
      <c r="F30" s="212"/>
      <c r="G30" s="212"/>
      <c r="H30" s="50"/>
      <c r="I30" s="241"/>
      <c r="J30" s="120"/>
      <c r="K30" s="120"/>
      <c r="L30" s="120"/>
      <c r="M30" s="120"/>
      <c r="N30" s="120"/>
    </row>
    <row r="31" spans="1:14" ht="24.95" customHeight="1" x14ac:dyDescent="0.2">
      <c r="A31" s="17">
        <f t="shared" si="0"/>
        <v>26</v>
      </c>
      <c r="B31" s="230"/>
      <c r="C31" s="212"/>
      <c r="D31" s="51"/>
      <c r="E31" s="212"/>
      <c r="F31" s="212"/>
      <c r="G31" s="212"/>
      <c r="H31" s="50"/>
      <c r="I31" s="241"/>
      <c r="J31" s="120"/>
      <c r="K31" s="120"/>
      <c r="L31" s="120"/>
      <c r="M31" s="120"/>
      <c r="N31" s="120"/>
    </row>
    <row r="32" spans="1:14" ht="24.95" customHeight="1" x14ac:dyDescent="0.2">
      <c r="A32" s="17">
        <f t="shared" si="0"/>
        <v>27</v>
      </c>
      <c r="B32" s="230"/>
      <c r="C32" s="212"/>
      <c r="D32" s="51"/>
      <c r="E32" s="212"/>
      <c r="F32" s="212"/>
      <c r="G32" s="212"/>
      <c r="H32" s="50"/>
      <c r="I32" s="241"/>
      <c r="J32" s="120"/>
      <c r="K32" s="120"/>
      <c r="L32" s="120"/>
      <c r="M32" s="120"/>
      <c r="N32" s="120"/>
    </row>
    <row r="33" spans="1:14" ht="24.95" customHeight="1" x14ac:dyDescent="0.2">
      <c r="A33" s="17">
        <f t="shared" si="0"/>
        <v>28</v>
      </c>
      <c r="B33" s="230"/>
      <c r="C33" s="212"/>
      <c r="D33" s="51"/>
      <c r="E33" s="212"/>
      <c r="F33" s="212"/>
      <c r="G33" s="212"/>
      <c r="H33" s="50"/>
      <c r="I33" s="241"/>
      <c r="J33" s="120"/>
      <c r="K33" s="120"/>
      <c r="L33" s="120"/>
      <c r="M33" s="120"/>
      <c r="N33" s="120"/>
    </row>
    <row r="34" spans="1:14" ht="24.95" customHeight="1" x14ac:dyDescent="0.2">
      <c r="A34" s="17">
        <f t="shared" si="0"/>
        <v>29</v>
      </c>
      <c r="B34" s="230"/>
      <c r="C34" s="212"/>
      <c r="D34" s="51"/>
      <c r="E34" s="212"/>
      <c r="F34" s="212"/>
      <c r="G34" s="212"/>
      <c r="H34" s="50"/>
      <c r="I34" s="241"/>
      <c r="J34" s="120"/>
      <c r="K34" s="120"/>
      <c r="L34" s="120"/>
      <c r="M34" s="120"/>
      <c r="N34" s="120"/>
    </row>
    <row r="35" spans="1:14" ht="24.95" customHeight="1" x14ac:dyDescent="0.2">
      <c r="A35" s="17">
        <f t="shared" si="0"/>
        <v>30</v>
      </c>
      <c r="B35" s="230"/>
      <c r="C35" s="212"/>
      <c r="D35" s="51"/>
      <c r="E35" s="212"/>
      <c r="F35" s="212"/>
      <c r="G35" s="212"/>
      <c r="H35" s="50"/>
      <c r="I35" s="241"/>
      <c r="J35" s="120"/>
      <c r="K35" s="120"/>
      <c r="L35" s="120"/>
      <c r="M35" s="120"/>
      <c r="N35" s="120"/>
    </row>
    <row r="36" spans="1:14" ht="24.95" customHeight="1" x14ac:dyDescent="0.2">
      <c r="A36" s="17">
        <f t="shared" si="0"/>
        <v>31</v>
      </c>
      <c r="B36" s="230"/>
      <c r="C36" s="212"/>
      <c r="D36" s="51"/>
      <c r="E36" s="212"/>
      <c r="F36" s="212"/>
      <c r="G36" s="212"/>
      <c r="H36" s="50"/>
      <c r="I36" s="241"/>
      <c r="J36" s="120"/>
      <c r="K36" s="120"/>
      <c r="L36" s="120"/>
      <c r="M36" s="120"/>
      <c r="N36" s="120"/>
    </row>
    <row r="37" spans="1:14" ht="24.95" customHeight="1" x14ac:dyDescent="0.2">
      <c r="A37" s="17">
        <f t="shared" si="0"/>
        <v>32</v>
      </c>
      <c r="B37" s="230"/>
      <c r="C37" s="212"/>
      <c r="D37" s="51"/>
      <c r="E37" s="212"/>
      <c r="F37" s="212"/>
      <c r="G37" s="212"/>
      <c r="H37" s="50"/>
      <c r="I37" s="241"/>
      <c r="J37" s="120"/>
      <c r="K37" s="120"/>
      <c r="L37" s="120"/>
      <c r="M37" s="120"/>
      <c r="N37" s="120"/>
    </row>
    <row r="38" spans="1:14" ht="24.95" customHeight="1" x14ac:dyDescent="0.2">
      <c r="A38" s="17">
        <f t="shared" si="0"/>
        <v>33</v>
      </c>
      <c r="B38" s="230"/>
      <c r="C38" s="212"/>
      <c r="D38" s="51"/>
      <c r="E38" s="212"/>
      <c r="F38" s="212"/>
      <c r="G38" s="212"/>
      <c r="H38" s="50"/>
      <c r="I38" s="241"/>
      <c r="J38" s="120"/>
      <c r="K38" s="120"/>
      <c r="L38" s="120"/>
      <c r="M38" s="120"/>
      <c r="N38" s="120"/>
    </row>
    <row r="39" spans="1:14" ht="24.95" customHeight="1" x14ac:dyDescent="0.2">
      <c r="A39" s="17">
        <f t="shared" si="0"/>
        <v>34</v>
      </c>
      <c r="B39" s="230"/>
      <c r="C39" s="212"/>
      <c r="D39" s="51"/>
      <c r="E39" s="212"/>
      <c r="F39" s="212"/>
      <c r="G39" s="212"/>
      <c r="H39" s="50"/>
      <c r="I39" s="241"/>
      <c r="J39" s="120"/>
      <c r="K39" s="120"/>
      <c r="L39" s="120"/>
      <c r="M39" s="120"/>
      <c r="N39" s="120"/>
    </row>
    <row r="40" spans="1:14" ht="24.95" customHeight="1" x14ac:dyDescent="0.2">
      <c r="A40" s="17">
        <f t="shared" si="0"/>
        <v>35</v>
      </c>
      <c r="B40" s="230"/>
      <c r="C40" s="212"/>
      <c r="D40" s="51"/>
      <c r="E40" s="212"/>
      <c r="F40" s="212"/>
      <c r="G40" s="212"/>
      <c r="H40" s="50"/>
      <c r="I40" s="241"/>
      <c r="J40" s="120"/>
      <c r="K40" s="120"/>
      <c r="L40" s="120"/>
      <c r="M40" s="120"/>
      <c r="N40" s="120"/>
    </row>
    <row r="41" spans="1:14" ht="24.95" customHeight="1" x14ac:dyDescent="0.2">
      <c r="A41" s="17">
        <f t="shared" si="0"/>
        <v>36</v>
      </c>
      <c r="B41" s="230"/>
      <c r="C41" s="212"/>
      <c r="D41" s="51"/>
      <c r="E41" s="212"/>
      <c r="F41" s="212"/>
      <c r="G41" s="212"/>
      <c r="H41" s="50"/>
      <c r="I41" s="241"/>
      <c r="J41" s="120"/>
      <c r="K41" s="120"/>
      <c r="L41" s="120"/>
      <c r="M41" s="120"/>
      <c r="N41" s="120"/>
    </row>
    <row r="42" spans="1:14" ht="24.95" customHeight="1" x14ac:dyDescent="0.2">
      <c r="A42" s="17">
        <f t="shared" si="0"/>
        <v>37</v>
      </c>
      <c r="B42" s="230"/>
      <c r="C42" s="212"/>
      <c r="D42" s="51"/>
      <c r="E42" s="212"/>
      <c r="F42" s="212"/>
      <c r="G42" s="212"/>
      <c r="H42" s="50"/>
      <c r="I42" s="241"/>
      <c r="J42" s="120"/>
      <c r="K42" s="120"/>
      <c r="L42" s="120"/>
      <c r="M42" s="120"/>
      <c r="N42" s="120"/>
    </row>
    <row r="43" spans="1:14" ht="24.95" customHeight="1" x14ac:dyDescent="0.2">
      <c r="A43" s="17">
        <f t="shared" si="0"/>
        <v>38</v>
      </c>
      <c r="B43" s="230"/>
      <c r="C43" s="212"/>
      <c r="D43" s="51"/>
      <c r="E43" s="212"/>
      <c r="F43" s="212"/>
      <c r="G43" s="212"/>
      <c r="H43" s="50"/>
      <c r="I43" s="241"/>
      <c r="J43" s="120"/>
      <c r="K43" s="120"/>
      <c r="L43" s="120"/>
      <c r="M43" s="120"/>
      <c r="N43" s="120"/>
    </row>
    <row r="44" spans="1:14" ht="24.95" customHeight="1" x14ac:dyDescent="0.2">
      <c r="A44" s="17">
        <f t="shared" si="0"/>
        <v>39</v>
      </c>
      <c r="B44" s="230"/>
      <c r="C44" s="212"/>
      <c r="D44" s="51"/>
      <c r="E44" s="212"/>
      <c r="F44" s="212"/>
      <c r="G44" s="212"/>
      <c r="H44" s="50"/>
      <c r="I44" s="241"/>
      <c r="J44" s="120"/>
      <c r="K44" s="120"/>
      <c r="L44" s="120"/>
      <c r="M44" s="120"/>
      <c r="N44" s="120"/>
    </row>
    <row r="45" spans="1:14" ht="24.95" customHeight="1" x14ac:dyDescent="0.2">
      <c r="A45" s="17">
        <f t="shared" si="0"/>
        <v>40</v>
      </c>
      <c r="B45" s="230"/>
      <c r="C45" s="212"/>
      <c r="D45" s="51"/>
      <c r="E45" s="212"/>
      <c r="F45" s="212"/>
      <c r="G45" s="212"/>
      <c r="H45" s="50"/>
      <c r="I45" s="241"/>
      <c r="J45" s="120"/>
      <c r="K45" s="120"/>
      <c r="L45" s="120"/>
      <c r="M45" s="120"/>
      <c r="N45" s="120"/>
    </row>
    <row r="46" spans="1:14" ht="24.95" customHeight="1" x14ac:dyDescent="0.2">
      <c r="A46" s="17">
        <f t="shared" si="0"/>
        <v>41</v>
      </c>
      <c r="B46" s="230"/>
      <c r="C46" s="212"/>
      <c r="D46" s="51"/>
      <c r="E46" s="212"/>
      <c r="F46" s="212"/>
      <c r="G46" s="212"/>
      <c r="H46" s="50"/>
      <c r="I46" s="241"/>
      <c r="J46" s="120"/>
      <c r="K46" s="120"/>
      <c r="L46" s="120"/>
      <c r="M46" s="120"/>
      <c r="N46" s="120"/>
    </row>
    <row r="47" spans="1:14" ht="24.95" customHeight="1" x14ac:dyDescent="0.2">
      <c r="A47" s="17">
        <f t="shared" si="0"/>
        <v>42</v>
      </c>
      <c r="B47" s="230"/>
      <c r="C47" s="212"/>
      <c r="D47" s="51"/>
      <c r="E47" s="212"/>
      <c r="F47" s="212"/>
      <c r="G47" s="212"/>
      <c r="H47" s="50"/>
      <c r="I47" s="241"/>
      <c r="J47" s="120"/>
      <c r="K47" s="120"/>
      <c r="L47" s="120"/>
      <c r="M47" s="120"/>
      <c r="N47" s="120"/>
    </row>
    <row r="48" spans="1:14" ht="24.95" customHeight="1" x14ac:dyDescent="0.2">
      <c r="A48" s="17">
        <f t="shared" si="0"/>
        <v>43</v>
      </c>
      <c r="B48" s="230"/>
      <c r="C48" s="212"/>
      <c r="D48" s="51"/>
      <c r="E48" s="212"/>
      <c r="F48" s="212"/>
      <c r="G48" s="212"/>
      <c r="H48" s="50"/>
      <c r="I48" s="241"/>
      <c r="J48" s="120"/>
      <c r="K48" s="120"/>
      <c r="L48" s="120"/>
      <c r="M48" s="120"/>
      <c r="N48" s="120"/>
    </row>
    <row r="49" spans="1:14" ht="24.95" customHeight="1" x14ac:dyDescent="0.2">
      <c r="A49" s="17">
        <f t="shared" si="0"/>
        <v>44</v>
      </c>
      <c r="B49" s="230"/>
      <c r="C49" s="212"/>
      <c r="D49" s="51"/>
      <c r="E49" s="212"/>
      <c r="F49" s="212"/>
      <c r="G49" s="212"/>
      <c r="H49" s="50"/>
      <c r="I49" s="241"/>
      <c r="J49" s="120"/>
      <c r="K49" s="120"/>
      <c r="L49" s="120"/>
      <c r="M49" s="120"/>
      <c r="N49" s="120"/>
    </row>
    <row r="50" spans="1:14" ht="24.95" customHeight="1" x14ac:dyDescent="0.2">
      <c r="A50" s="17">
        <f t="shared" si="0"/>
        <v>45</v>
      </c>
      <c r="B50" s="230"/>
      <c r="C50" s="212"/>
      <c r="D50" s="51"/>
      <c r="E50" s="212"/>
      <c r="F50" s="212"/>
      <c r="G50" s="212"/>
      <c r="H50" s="50"/>
      <c r="I50" s="241"/>
      <c r="J50" s="120"/>
      <c r="K50" s="120"/>
      <c r="L50" s="120"/>
      <c r="M50" s="120"/>
      <c r="N50" s="120"/>
    </row>
    <row r="51" spans="1:14" ht="24.95" customHeight="1" x14ac:dyDescent="0.2">
      <c r="A51" s="17">
        <f t="shared" si="0"/>
        <v>46</v>
      </c>
      <c r="B51" s="230"/>
      <c r="C51" s="212"/>
      <c r="D51" s="51"/>
      <c r="E51" s="212"/>
      <c r="F51" s="212"/>
      <c r="G51" s="212"/>
      <c r="H51" s="50"/>
      <c r="I51" s="241"/>
      <c r="J51" s="120"/>
      <c r="K51" s="120"/>
      <c r="L51" s="120"/>
      <c r="M51" s="120"/>
      <c r="N51" s="120"/>
    </row>
    <row r="52" spans="1:14" ht="24.95" customHeight="1" x14ac:dyDescent="0.2">
      <c r="A52" s="17">
        <f t="shared" si="0"/>
        <v>47</v>
      </c>
      <c r="B52" s="230"/>
      <c r="C52" s="212"/>
      <c r="D52" s="51"/>
      <c r="E52" s="212"/>
      <c r="F52" s="212"/>
      <c r="G52" s="212"/>
      <c r="H52" s="50"/>
      <c r="I52" s="241"/>
      <c r="J52" s="120"/>
      <c r="K52" s="120"/>
      <c r="L52" s="120"/>
      <c r="M52" s="120"/>
      <c r="N52" s="120"/>
    </row>
    <row r="53" spans="1:14" ht="24.95" customHeight="1" x14ac:dyDescent="0.2">
      <c r="A53" s="17">
        <f t="shared" si="0"/>
        <v>48</v>
      </c>
      <c r="B53" s="230"/>
      <c r="C53" s="212"/>
      <c r="D53" s="51"/>
      <c r="E53" s="212"/>
      <c r="F53" s="212"/>
      <c r="G53" s="212"/>
      <c r="H53" s="50"/>
      <c r="I53" s="241"/>
      <c r="J53" s="120"/>
      <c r="K53" s="120"/>
      <c r="L53" s="120"/>
      <c r="M53" s="120"/>
      <c r="N53" s="120"/>
    </row>
    <row r="54" spans="1:14" ht="24.95" customHeight="1" x14ac:dyDescent="0.2">
      <c r="A54" s="17">
        <f t="shared" si="0"/>
        <v>49</v>
      </c>
      <c r="B54" s="230"/>
      <c r="C54" s="212"/>
      <c r="D54" s="51"/>
      <c r="E54" s="212"/>
      <c r="F54" s="212"/>
      <c r="G54" s="212"/>
      <c r="H54" s="50"/>
      <c r="I54" s="241"/>
      <c r="J54" s="120"/>
      <c r="K54" s="120"/>
      <c r="L54" s="120"/>
      <c r="M54" s="120"/>
      <c r="N54" s="120"/>
    </row>
    <row r="55" spans="1:14" ht="24.95" customHeight="1" x14ac:dyDescent="0.2">
      <c r="A55" s="17">
        <f t="shared" si="0"/>
        <v>50</v>
      </c>
      <c r="B55" s="230"/>
      <c r="C55" s="212"/>
      <c r="D55" s="51"/>
      <c r="E55" s="212"/>
      <c r="F55" s="212"/>
      <c r="G55" s="212"/>
      <c r="H55" s="50"/>
      <c r="I55" s="241"/>
      <c r="J55" s="120"/>
      <c r="K55" s="120"/>
      <c r="L55" s="120"/>
      <c r="M55" s="120"/>
      <c r="N55" s="120"/>
    </row>
    <row r="56" spans="1:14" ht="24.95" customHeight="1" x14ac:dyDescent="0.2">
      <c r="A56" s="17">
        <f t="shared" si="0"/>
        <v>51</v>
      </c>
      <c r="B56" s="230"/>
      <c r="C56" s="212"/>
      <c r="D56" s="51"/>
      <c r="E56" s="212"/>
      <c r="F56" s="212"/>
      <c r="G56" s="212"/>
      <c r="H56" s="50"/>
      <c r="I56" s="241"/>
      <c r="J56" s="120"/>
      <c r="K56" s="120"/>
      <c r="L56" s="120"/>
      <c r="M56" s="120"/>
      <c r="N56" s="120"/>
    </row>
    <row r="57" spans="1:14" ht="24.95" customHeight="1" x14ac:dyDescent="0.2">
      <c r="A57" s="17">
        <f t="shared" si="0"/>
        <v>52</v>
      </c>
      <c r="B57" s="230"/>
      <c r="C57" s="212"/>
      <c r="D57" s="51"/>
      <c r="E57" s="212"/>
      <c r="F57" s="212"/>
      <c r="G57" s="212"/>
      <c r="H57" s="50"/>
      <c r="I57" s="241"/>
      <c r="J57" s="120"/>
      <c r="K57" s="120"/>
      <c r="L57" s="120"/>
      <c r="M57" s="120"/>
      <c r="N57" s="120"/>
    </row>
    <row r="58" spans="1:14" ht="24.95" customHeight="1" x14ac:dyDescent="0.2">
      <c r="A58" s="17">
        <f t="shared" si="0"/>
        <v>53</v>
      </c>
      <c r="B58" s="230"/>
      <c r="C58" s="212"/>
      <c r="D58" s="51"/>
      <c r="E58" s="212"/>
      <c r="F58" s="212"/>
      <c r="G58" s="212"/>
      <c r="H58" s="50"/>
      <c r="I58" s="241"/>
      <c r="J58" s="120"/>
      <c r="K58" s="120"/>
      <c r="L58" s="120"/>
      <c r="M58" s="120"/>
      <c r="N58" s="120"/>
    </row>
    <row r="59" spans="1:14" ht="24.95" customHeight="1" x14ac:dyDescent="0.2">
      <c r="A59" s="17">
        <f t="shared" si="0"/>
        <v>54</v>
      </c>
      <c r="B59" s="230"/>
      <c r="C59" s="212"/>
      <c r="D59" s="51"/>
      <c r="E59" s="212"/>
      <c r="F59" s="212"/>
      <c r="G59" s="212"/>
      <c r="H59" s="50"/>
      <c r="I59" s="241"/>
      <c r="J59" s="120"/>
      <c r="K59" s="120"/>
      <c r="L59" s="120"/>
      <c r="M59" s="120"/>
      <c r="N59" s="120"/>
    </row>
    <row r="60" spans="1:14" ht="24.95" customHeight="1" x14ac:dyDescent="0.2">
      <c r="A60" s="17">
        <f t="shared" si="0"/>
        <v>55</v>
      </c>
      <c r="B60" s="230"/>
      <c r="C60" s="212"/>
      <c r="D60" s="51"/>
      <c r="E60" s="212"/>
      <c r="F60" s="212"/>
      <c r="G60" s="212"/>
      <c r="H60" s="50"/>
      <c r="I60" s="241"/>
      <c r="J60" s="120"/>
      <c r="K60" s="120"/>
      <c r="L60" s="120"/>
      <c r="M60" s="120"/>
      <c r="N60" s="120"/>
    </row>
    <row r="61" spans="1:14" ht="24.95" customHeight="1" x14ac:dyDescent="0.2">
      <c r="A61" s="17">
        <f t="shared" si="0"/>
        <v>56</v>
      </c>
      <c r="B61" s="230"/>
      <c r="C61" s="212"/>
      <c r="D61" s="51"/>
      <c r="E61" s="212"/>
      <c r="F61" s="212"/>
      <c r="G61" s="212"/>
      <c r="H61" s="50"/>
      <c r="I61" s="241"/>
      <c r="J61" s="120"/>
      <c r="K61" s="120"/>
      <c r="L61" s="120"/>
      <c r="M61" s="120"/>
      <c r="N61" s="120"/>
    </row>
    <row r="62" spans="1:14" ht="24.95" customHeight="1" x14ac:dyDescent="0.2">
      <c r="A62" s="17">
        <f t="shared" si="0"/>
        <v>57</v>
      </c>
      <c r="B62" s="230"/>
      <c r="C62" s="212"/>
      <c r="D62" s="51"/>
      <c r="E62" s="212"/>
      <c r="F62" s="212"/>
      <c r="G62" s="212"/>
      <c r="H62" s="50"/>
      <c r="I62" s="241"/>
      <c r="J62" s="120"/>
      <c r="K62" s="120"/>
      <c r="L62" s="120"/>
      <c r="M62" s="120"/>
      <c r="N62" s="120"/>
    </row>
    <row r="63" spans="1:14" ht="24.95" customHeight="1" x14ac:dyDescent="0.2">
      <c r="A63" s="17">
        <f t="shared" si="0"/>
        <v>58</v>
      </c>
      <c r="B63" s="230"/>
      <c r="C63" s="212"/>
      <c r="D63" s="51"/>
      <c r="E63" s="212"/>
      <c r="F63" s="212"/>
      <c r="G63" s="212"/>
      <c r="H63" s="50"/>
      <c r="I63" s="241"/>
      <c r="J63" s="120"/>
      <c r="K63" s="120"/>
      <c r="L63" s="120"/>
      <c r="M63" s="120"/>
      <c r="N63" s="120"/>
    </row>
    <row r="64" spans="1:14" ht="24.95" customHeight="1" x14ac:dyDescent="0.2">
      <c r="A64" s="17">
        <f t="shared" si="0"/>
        <v>59</v>
      </c>
      <c r="B64" s="230"/>
      <c r="C64" s="212"/>
      <c r="D64" s="51"/>
      <c r="E64" s="212"/>
      <c r="F64" s="212"/>
      <c r="G64" s="212"/>
      <c r="H64" s="50"/>
      <c r="I64" s="241"/>
      <c r="J64" s="120"/>
      <c r="K64" s="120"/>
      <c r="L64" s="120"/>
      <c r="M64" s="120"/>
      <c r="N64" s="120"/>
    </row>
    <row r="65" spans="1:14" ht="24.95" customHeight="1" x14ac:dyDescent="0.2">
      <c r="A65" s="17">
        <f t="shared" si="0"/>
        <v>60</v>
      </c>
      <c r="B65" s="230"/>
      <c r="C65" s="212"/>
      <c r="D65" s="51"/>
      <c r="E65" s="212"/>
      <c r="F65" s="212"/>
      <c r="G65" s="212"/>
      <c r="H65" s="50"/>
      <c r="I65" s="241"/>
      <c r="J65" s="120"/>
      <c r="K65" s="120"/>
      <c r="L65" s="120"/>
      <c r="M65" s="120"/>
      <c r="N65" s="120"/>
    </row>
    <row r="66" spans="1:14" ht="24.95" customHeight="1" x14ac:dyDescent="0.2">
      <c r="A66" s="17">
        <f t="shared" si="0"/>
        <v>61</v>
      </c>
      <c r="B66" s="230"/>
      <c r="C66" s="212"/>
      <c r="D66" s="51"/>
      <c r="E66" s="212"/>
      <c r="F66" s="212"/>
      <c r="G66" s="212"/>
      <c r="H66" s="50"/>
      <c r="I66" s="241"/>
      <c r="J66" s="120"/>
      <c r="K66" s="120"/>
      <c r="L66" s="120"/>
      <c r="M66" s="120"/>
      <c r="N66" s="120"/>
    </row>
    <row r="67" spans="1:14" ht="24.95" customHeight="1" x14ac:dyDescent="0.2">
      <c r="A67" s="17">
        <f t="shared" si="0"/>
        <v>62</v>
      </c>
      <c r="B67" s="230"/>
      <c r="C67" s="212"/>
      <c r="D67" s="51"/>
      <c r="E67" s="212"/>
      <c r="F67" s="212"/>
      <c r="G67" s="212"/>
      <c r="H67" s="50"/>
      <c r="I67" s="241"/>
      <c r="J67" s="120"/>
      <c r="K67" s="120"/>
      <c r="L67" s="120"/>
      <c r="M67" s="120"/>
      <c r="N67" s="120"/>
    </row>
    <row r="68" spans="1:14" ht="24.95" customHeight="1" x14ac:dyDescent="0.2">
      <c r="A68" s="17">
        <f t="shared" si="0"/>
        <v>63</v>
      </c>
      <c r="B68" s="230"/>
      <c r="C68" s="212"/>
      <c r="D68" s="51"/>
      <c r="E68" s="212"/>
      <c r="F68" s="212"/>
      <c r="G68" s="212"/>
      <c r="H68" s="50"/>
      <c r="I68" s="241"/>
      <c r="J68" s="120"/>
      <c r="K68" s="120"/>
      <c r="L68" s="120"/>
      <c r="M68" s="120"/>
      <c r="N68" s="120"/>
    </row>
    <row r="69" spans="1:14" ht="24.95" customHeight="1" x14ac:dyDescent="0.2">
      <c r="A69" s="17">
        <f t="shared" si="0"/>
        <v>64</v>
      </c>
      <c r="B69" s="230"/>
      <c r="C69" s="212"/>
      <c r="D69" s="51"/>
      <c r="E69" s="212"/>
      <c r="F69" s="212"/>
      <c r="G69" s="212"/>
      <c r="H69" s="50"/>
      <c r="I69" s="241"/>
      <c r="J69" s="120"/>
      <c r="K69" s="120"/>
      <c r="L69" s="120"/>
      <c r="M69" s="120"/>
      <c r="N69" s="120"/>
    </row>
    <row r="70" spans="1:14" ht="24.95" customHeight="1" x14ac:dyDescent="0.2">
      <c r="A70" s="17">
        <f t="shared" si="0"/>
        <v>65</v>
      </c>
      <c r="B70" s="230"/>
      <c r="C70" s="212"/>
      <c r="D70" s="51"/>
      <c r="E70" s="212"/>
      <c r="F70" s="212"/>
      <c r="G70" s="212"/>
      <c r="H70" s="50"/>
      <c r="I70" s="241"/>
      <c r="J70" s="120"/>
      <c r="K70" s="120"/>
      <c r="L70" s="120"/>
      <c r="M70" s="120"/>
      <c r="N70" s="120"/>
    </row>
    <row r="71" spans="1:14" ht="24.95" customHeight="1" x14ac:dyDescent="0.2">
      <c r="A71" s="17">
        <f t="shared" ref="A71:A75" si="1">1+A70</f>
        <v>66</v>
      </c>
      <c r="B71" s="230"/>
      <c r="C71" s="212"/>
      <c r="D71" s="51"/>
      <c r="E71" s="212"/>
      <c r="F71" s="212"/>
      <c r="G71" s="212"/>
      <c r="H71" s="50"/>
      <c r="I71" s="241"/>
      <c r="J71" s="120"/>
      <c r="K71" s="120"/>
      <c r="L71" s="120"/>
      <c r="M71" s="120"/>
      <c r="N71" s="120"/>
    </row>
    <row r="72" spans="1:14" ht="24.95" customHeight="1" x14ac:dyDescent="0.2">
      <c r="A72" s="17">
        <f t="shared" si="1"/>
        <v>67</v>
      </c>
      <c r="B72" s="230"/>
      <c r="C72" s="212"/>
      <c r="D72" s="51"/>
      <c r="E72" s="212"/>
      <c r="F72" s="212"/>
      <c r="G72" s="212"/>
      <c r="H72" s="50"/>
      <c r="I72" s="241"/>
      <c r="J72" s="120"/>
      <c r="K72" s="120"/>
      <c r="L72" s="120"/>
      <c r="M72" s="120"/>
      <c r="N72" s="120"/>
    </row>
    <row r="73" spans="1:14" ht="24.95" customHeight="1" x14ac:dyDescent="0.2">
      <c r="A73" s="17">
        <f t="shared" si="1"/>
        <v>68</v>
      </c>
      <c r="B73" s="230"/>
      <c r="C73" s="212"/>
      <c r="D73" s="51"/>
      <c r="E73" s="212"/>
      <c r="F73" s="212"/>
      <c r="G73" s="212"/>
      <c r="H73" s="50"/>
      <c r="I73" s="241"/>
      <c r="J73" s="120"/>
      <c r="K73" s="120"/>
      <c r="L73" s="120"/>
      <c r="M73" s="120"/>
      <c r="N73" s="120"/>
    </row>
    <row r="74" spans="1:14" ht="24.95" customHeight="1" x14ac:dyDescent="0.2">
      <c r="A74" s="17">
        <f t="shared" si="1"/>
        <v>69</v>
      </c>
      <c r="B74" s="230"/>
      <c r="C74" s="212"/>
      <c r="D74" s="51"/>
      <c r="E74" s="212"/>
      <c r="F74" s="212"/>
      <c r="G74" s="212"/>
      <c r="H74" s="50"/>
      <c r="I74" s="241"/>
      <c r="J74" s="120"/>
      <c r="K74" s="120"/>
      <c r="L74" s="120"/>
      <c r="M74" s="120"/>
      <c r="N74" s="120"/>
    </row>
    <row r="75" spans="1:14" ht="24.95" customHeight="1" thickBot="1" x14ac:dyDescent="0.25">
      <c r="A75" s="18">
        <f t="shared" si="1"/>
        <v>70</v>
      </c>
      <c r="B75" s="264"/>
      <c r="C75" s="202"/>
      <c r="D75" s="52"/>
      <c r="E75" s="202"/>
      <c r="F75" s="202"/>
      <c r="G75" s="202"/>
      <c r="H75" s="52"/>
      <c r="I75" s="242"/>
      <c r="J75" s="120"/>
      <c r="K75" s="120"/>
      <c r="L75" s="120"/>
      <c r="M75" s="120"/>
      <c r="N75" s="120"/>
    </row>
    <row r="76" spans="1:14" ht="24.95" customHeight="1" thickTop="1" x14ac:dyDescent="0.2">
      <c r="A76" s="16">
        <v>71</v>
      </c>
      <c r="B76" s="266"/>
      <c r="C76" s="152"/>
      <c r="D76" s="50"/>
      <c r="E76" s="152"/>
      <c r="F76" s="152"/>
      <c r="G76" s="152"/>
      <c r="H76" s="50"/>
      <c r="I76" s="240"/>
      <c r="J76" s="120"/>
      <c r="K76" s="120"/>
      <c r="L76" s="120"/>
      <c r="M76" s="120"/>
      <c r="N76" s="120"/>
    </row>
    <row r="77" spans="1:14" ht="24.95" customHeight="1" x14ac:dyDescent="0.2">
      <c r="A77" s="16">
        <v>72</v>
      </c>
      <c r="B77" s="230"/>
      <c r="C77" s="212"/>
      <c r="D77" s="51"/>
      <c r="E77" s="212"/>
      <c r="F77" s="212"/>
      <c r="G77" s="212"/>
      <c r="H77" s="50"/>
      <c r="I77" s="241"/>
      <c r="J77" s="120"/>
      <c r="K77" s="120"/>
      <c r="L77" s="120"/>
      <c r="M77" s="120"/>
      <c r="N77" s="120"/>
    </row>
    <row r="78" spans="1:14" ht="24.95" customHeight="1" x14ac:dyDescent="0.2">
      <c r="A78" s="16">
        <v>73</v>
      </c>
      <c r="B78" s="230"/>
      <c r="C78" s="212"/>
      <c r="D78" s="51"/>
      <c r="E78" s="212"/>
      <c r="F78" s="212"/>
      <c r="G78" s="212"/>
      <c r="H78" s="50"/>
      <c r="I78" s="241"/>
      <c r="J78" s="120"/>
      <c r="K78" s="120"/>
      <c r="L78" s="120"/>
      <c r="M78" s="120"/>
      <c r="N78" s="120"/>
    </row>
    <row r="79" spans="1:14" ht="24.95" customHeight="1" x14ac:dyDescent="0.2">
      <c r="A79" s="16">
        <v>74</v>
      </c>
      <c r="B79" s="230"/>
      <c r="C79" s="212"/>
      <c r="D79" s="51"/>
      <c r="E79" s="212"/>
      <c r="F79" s="212"/>
      <c r="G79" s="212"/>
      <c r="H79" s="50"/>
      <c r="I79" s="241"/>
      <c r="J79" s="120"/>
      <c r="K79" s="120"/>
      <c r="L79" s="120"/>
      <c r="M79" s="120"/>
      <c r="N79" s="120"/>
    </row>
    <row r="80" spans="1:14" ht="24.95" customHeight="1" x14ac:dyDescent="0.2">
      <c r="A80" s="16">
        <v>75</v>
      </c>
      <c r="B80" s="230"/>
      <c r="C80" s="212"/>
      <c r="D80" s="51"/>
      <c r="E80" s="212"/>
      <c r="F80" s="212"/>
      <c r="G80" s="212"/>
      <c r="H80" s="50"/>
      <c r="I80" s="241"/>
      <c r="J80" s="120"/>
      <c r="K80" s="120"/>
      <c r="L80" s="120"/>
      <c r="M80" s="120"/>
      <c r="N80" s="120"/>
    </row>
    <row r="81" spans="1:14" ht="24.95" customHeight="1" x14ac:dyDescent="0.2">
      <c r="A81" s="16">
        <v>76</v>
      </c>
      <c r="B81" s="230"/>
      <c r="C81" s="212"/>
      <c r="D81" s="51"/>
      <c r="E81" s="212"/>
      <c r="F81" s="212"/>
      <c r="G81" s="212"/>
      <c r="H81" s="50"/>
      <c r="I81" s="241"/>
      <c r="J81" s="120"/>
      <c r="K81" s="120"/>
      <c r="L81" s="120"/>
      <c r="M81" s="120"/>
      <c r="N81" s="120"/>
    </row>
    <row r="82" spans="1:14" ht="24.95" customHeight="1" x14ac:dyDescent="0.2">
      <c r="A82" s="16">
        <v>77</v>
      </c>
      <c r="B82" s="230"/>
      <c r="C82" s="212"/>
      <c r="D82" s="51"/>
      <c r="E82" s="212"/>
      <c r="F82" s="212"/>
      <c r="G82" s="212"/>
      <c r="H82" s="50"/>
      <c r="I82" s="241"/>
      <c r="J82" s="120"/>
      <c r="K82" s="120"/>
      <c r="L82" s="120"/>
      <c r="M82" s="120"/>
      <c r="N82" s="120"/>
    </row>
    <row r="83" spans="1:14" ht="24.95" customHeight="1" x14ac:dyDescent="0.2">
      <c r="A83" s="16">
        <v>78</v>
      </c>
      <c r="B83" s="230"/>
      <c r="C83" s="212"/>
      <c r="D83" s="51"/>
      <c r="E83" s="212"/>
      <c r="F83" s="212"/>
      <c r="G83" s="212"/>
      <c r="H83" s="50"/>
      <c r="I83" s="241"/>
      <c r="J83" s="120"/>
      <c r="K83" s="120"/>
      <c r="L83" s="120"/>
      <c r="M83" s="120"/>
      <c r="N83" s="120"/>
    </row>
    <row r="84" spans="1:14" ht="24.95" customHeight="1" x14ac:dyDescent="0.2">
      <c r="A84" s="16">
        <v>79</v>
      </c>
      <c r="B84" s="230"/>
      <c r="C84" s="212"/>
      <c r="D84" s="51"/>
      <c r="E84" s="212"/>
      <c r="F84" s="212"/>
      <c r="G84" s="212"/>
      <c r="H84" s="50"/>
      <c r="I84" s="241"/>
      <c r="J84" s="120"/>
      <c r="K84" s="120"/>
      <c r="L84" s="120"/>
      <c r="M84" s="120"/>
      <c r="N84" s="120"/>
    </row>
    <row r="85" spans="1:14" ht="24.95" customHeight="1" x14ac:dyDescent="0.2">
      <c r="A85" s="16">
        <v>80</v>
      </c>
      <c r="B85" s="230"/>
      <c r="C85" s="212"/>
      <c r="D85" s="51"/>
      <c r="E85" s="212"/>
      <c r="F85" s="212"/>
      <c r="G85" s="212"/>
      <c r="H85" s="50"/>
      <c r="I85" s="241"/>
      <c r="J85" s="120"/>
      <c r="K85" s="120"/>
      <c r="L85" s="120"/>
      <c r="M85" s="120"/>
      <c r="N85" s="120"/>
    </row>
    <row r="86" spans="1:14" ht="24.95" customHeight="1" x14ac:dyDescent="0.2">
      <c r="A86" s="16">
        <v>81</v>
      </c>
      <c r="B86" s="230"/>
      <c r="C86" s="212"/>
      <c r="D86" s="51"/>
      <c r="E86" s="212"/>
      <c r="F86" s="212"/>
      <c r="G86" s="212"/>
      <c r="H86" s="50"/>
      <c r="I86" s="241"/>
      <c r="J86" s="120"/>
      <c r="K86" s="120"/>
      <c r="L86" s="120"/>
      <c r="M86" s="120"/>
      <c r="N86" s="120"/>
    </row>
    <row r="87" spans="1:14" ht="24.95" customHeight="1" x14ac:dyDescent="0.2">
      <c r="A87" s="16">
        <v>82</v>
      </c>
      <c r="B87" s="230"/>
      <c r="C87" s="212"/>
      <c r="D87" s="51"/>
      <c r="E87" s="212"/>
      <c r="F87" s="212"/>
      <c r="G87" s="212"/>
      <c r="H87" s="50"/>
      <c r="I87" s="241"/>
      <c r="J87" s="120"/>
      <c r="K87" s="120"/>
      <c r="L87" s="120"/>
      <c r="M87" s="120"/>
      <c r="N87" s="120"/>
    </row>
    <row r="88" spans="1:14" ht="24.95" customHeight="1" x14ac:dyDescent="0.2">
      <c r="A88" s="16">
        <v>83</v>
      </c>
      <c r="B88" s="230"/>
      <c r="C88" s="212"/>
      <c r="D88" s="51"/>
      <c r="E88" s="212"/>
      <c r="F88" s="212"/>
      <c r="G88" s="212"/>
      <c r="H88" s="50"/>
      <c r="I88" s="241"/>
      <c r="J88" s="120"/>
      <c r="K88" s="120"/>
      <c r="L88" s="120"/>
      <c r="M88" s="120"/>
      <c r="N88" s="120"/>
    </row>
    <row r="89" spans="1:14" ht="24.95" customHeight="1" x14ac:dyDescent="0.2">
      <c r="A89" s="16">
        <v>84</v>
      </c>
      <c r="B89" s="230"/>
      <c r="C89" s="212"/>
      <c r="D89" s="51"/>
      <c r="E89" s="212"/>
      <c r="F89" s="212"/>
      <c r="G89" s="212"/>
      <c r="H89" s="50"/>
      <c r="I89" s="241"/>
      <c r="J89" s="120"/>
      <c r="K89" s="120"/>
      <c r="L89" s="120"/>
      <c r="M89" s="120"/>
      <c r="N89" s="120"/>
    </row>
    <row r="90" spans="1:14" ht="24.95" customHeight="1" x14ac:dyDescent="0.2">
      <c r="A90" s="16">
        <v>85</v>
      </c>
      <c r="B90" s="230"/>
      <c r="C90" s="212"/>
      <c r="D90" s="51"/>
      <c r="E90" s="212"/>
      <c r="F90" s="212"/>
      <c r="G90" s="212"/>
      <c r="H90" s="50"/>
      <c r="I90" s="241"/>
      <c r="J90" s="120"/>
      <c r="K90" s="120"/>
      <c r="L90" s="120"/>
      <c r="M90" s="120"/>
      <c r="N90" s="120"/>
    </row>
    <row r="91" spans="1:14" ht="24.95" customHeight="1" x14ac:dyDescent="0.2">
      <c r="A91" s="16">
        <v>86</v>
      </c>
      <c r="B91" s="230"/>
      <c r="C91" s="212"/>
      <c r="D91" s="51"/>
      <c r="E91" s="212"/>
      <c r="F91" s="212"/>
      <c r="G91" s="212"/>
      <c r="H91" s="50"/>
      <c r="I91" s="241"/>
      <c r="J91" s="120"/>
      <c r="K91" s="120"/>
      <c r="L91" s="120"/>
      <c r="M91" s="120"/>
      <c r="N91" s="120"/>
    </row>
    <row r="92" spans="1:14" ht="24.95" customHeight="1" x14ac:dyDescent="0.2">
      <c r="A92" s="16">
        <v>87</v>
      </c>
      <c r="B92" s="230"/>
      <c r="C92" s="212"/>
      <c r="D92" s="51"/>
      <c r="E92" s="212"/>
      <c r="F92" s="212"/>
      <c r="G92" s="212"/>
      <c r="H92" s="50"/>
      <c r="I92" s="241"/>
      <c r="J92" s="120"/>
      <c r="K92" s="120"/>
      <c r="L92" s="120"/>
      <c r="M92" s="120"/>
      <c r="N92" s="120"/>
    </row>
    <row r="93" spans="1:14" ht="24.95" customHeight="1" x14ac:dyDescent="0.2">
      <c r="A93" s="16">
        <v>88</v>
      </c>
      <c r="B93" s="230"/>
      <c r="C93" s="212"/>
      <c r="D93" s="51"/>
      <c r="E93" s="212"/>
      <c r="F93" s="212"/>
      <c r="G93" s="212"/>
      <c r="H93" s="50"/>
      <c r="I93" s="241"/>
      <c r="J93" s="120"/>
      <c r="K93" s="120"/>
      <c r="L93" s="120"/>
      <c r="M93" s="120"/>
      <c r="N93" s="120"/>
    </row>
    <row r="94" spans="1:14" ht="24.95" customHeight="1" x14ac:dyDescent="0.2">
      <c r="A94" s="16">
        <v>89</v>
      </c>
      <c r="B94" s="230"/>
      <c r="C94" s="212"/>
      <c r="D94" s="51"/>
      <c r="E94" s="212"/>
      <c r="F94" s="212"/>
      <c r="G94" s="212"/>
      <c r="H94" s="50"/>
      <c r="I94" s="241"/>
      <c r="J94" s="120"/>
      <c r="K94" s="120"/>
      <c r="L94" s="120"/>
      <c r="M94" s="120"/>
      <c r="N94" s="120"/>
    </row>
    <row r="95" spans="1:14" ht="24.95" customHeight="1" x14ac:dyDescent="0.2">
      <c r="A95" s="16">
        <v>90</v>
      </c>
      <c r="B95" s="230"/>
      <c r="C95" s="212"/>
      <c r="D95" s="51"/>
      <c r="E95" s="212"/>
      <c r="F95" s="212"/>
      <c r="G95" s="212"/>
      <c r="H95" s="50"/>
      <c r="I95" s="241"/>
      <c r="J95" s="120"/>
      <c r="K95" s="120"/>
      <c r="L95" s="120"/>
      <c r="M95" s="120"/>
      <c r="N95" s="120"/>
    </row>
    <row r="96" spans="1:14" ht="24.95" customHeight="1" x14ac:dyDescent="0.2">
      <c r="A96" s="16">
        <v>91</v>
      </c>
      <c r="B96" s="231"/>
      <c r="C96" s="212"/>
      <c r="D96" s="51"/>
      <c r="E96" s="212"/>
      <c r="F96" s="212"/>
      <c r="G96" s="212"/>
      <c r="H96" s="50"/>
      <c r="I96" s="241"/>
      <c r="J96" s="120"/>
      <c r="K96" s="120"/>
      <c r="L96" s="120"/>
      <c r="M96" s="120"/>
      <c r="N96" s="120"/>
    </row>
    <row r="97" spans="1:14" ht="24.95" customHeight="1" x14ac:dyDescent="0.2">
      <c r="A97" s="16">
        <v>92</v>
      </c>
      <c r="B97" s="231"/>
      <c r="C97" s="212"/>
      <c r="D97" s="51"/>
      <c r="E97" s="212"/>
      <c r="F97" s="212"/>
      <c r="G97" s="212"/>
      <c r="H97" s="50"/>
      <c r="I97" s="241"/>
      <c r="J97" s="120"/>
      <c r="K97" s="120"/>
      <c r="L97" s="120"/>
      <c r="M97" s="120"/>
      <c r="N97" s="120"/>
    </row>
    <row r="98" spans="1:14" ht="24.95" customHeight="1" x14ac:dyDescent="0.2">
      <c r="A98" s="16">
        <v>93</v>
      </c>
      <c r="B98" s="231"/>
      <c r="C98" s="212"/>
      <c r="D98" s="51"/>
      <c r="E98" s="212"/>
      <c r="F98" s="212"/>
      <c r="G98" s="212"/>
      <c r="H98" s="50"/>
      <c r="I98" s="241"/>
      <c r="J98" s="120"/>
      <c r="K98" s="120"/>
      <c r="L98" s="120"/>
      <c r="M98" s="120"/>
      <c r="N98" s="120"/>
    </row>
    <row r="99" spans="1:14" ht="24.95" customHeight="1" x14ac:dyDescent="0.2">
      <c r="A99" s="16">
        <v>94</v>
      </c>
      <c r="B99" s="231"/>
      <c r="C99" s="212"/>
      <c r="D99" s="51"/>
      <c r="E99" s="212"/>
      <c r="F99" s="212"/>
      <c r="G99" s="212"/>
      <c r="H99" s="50"/>
      <c r="I99" s="241"/>
      <c r="J99" s="120"/>
      <c r="K99" s="120"/>
      <c r="L99" s="120"/>
      <c r="M99" s="120"/>
      <c r="N99" s="120"/>
    </row>
    <row r="100" spans="1:14" ht="24.95" customHeight="1" x14ac:dyDescent="0.2">
      <c r="A100" s="16">
        <v>95</v>
      </c>
      <c r="B100" s="231"/>
      <c r="C100" s="212"/>
      <c r="D100" s="51"/>
      <c r="E100" s="212"/>
      <c r="F100" s="212"/>
      <c r="G100" s="212"/>
      <c r="H100" s="50"/>
      <c r="I100" s="241"/>
      <c r="J100" s="120"/>
      <c r="K100" s="120"/>
      <c r="L100" s="120"/>
      <c r="M100" s="120"/>
      <c r="N100" s="120"/>
    </row>
    <row r="101" spans="1:14" ht="24.95" customHeight="1" x14ac:dyDescent="0.2">
      <c r="A101" s="16">
        <v>96</v>
      </c>
      <c r="B101" s="231"/>
      <c r="C101" s="212"/>
      <c r="D101" s="51"/>
      <c r="E101" s="212"/>
      <c r="F101" s="212"/>
      <c r="G101" s="212"/>
      <c r="H101" s="50"/>
      <c r="I101" s="241"/>
      <c r="J101" s="120"/>
      <c r="K101" s="120"/>
      <c r="L101" s="120"/>
      <c r="M101" s="120"/>
      <c r="N101" s="120"/>
    </row>
    <row r="102" spans="1:14" ht="24.95" customHeight="1" x14ac:dyDescent="0.2">
      <c r="A102" s="16">
        <v>97</v>
      </c>
      <c r="B102" s="231"/>
      <c r="C102" s="212"/>
      <c r="D102" s="51"/>
      <c r="E102" s="212"/>
      <c r="F102" s="212"/>
      <c r="G102" s="212"/>
      <c r="H102" s="50"/>
      <c r="I102" s="241"/>
      <c r="J102" s="120"/>
      <c r="K102" s="120"/>
      <c r="L102" s="120"/>
      <c r="M102" s="120"/>
      <c r="N102" s="120"/>
    </row>
    <row r="103" spans="1:14" ht="24.95" customHeight="1" x14ac:dyDescent="0.2">
      <c r="A103" s="16">
        <v>98</v>
      </c>
      <c r="B103" s="231"/>
      <c r="C103" s="212"/>
      <c r="D103" s="51"/>
      <c r="E103" s="212"/>
      <c r="F103" s="212"/>
      <c r="G103" s="212"/>
      <c r="H103" s="50"/>
      <c r="I103" s="241"/>
      <c r="J103" s="120"/>
      <c r="K103" s="120"/>
      <c r="L103" s="120"/>
      <c r="M103" s="120"/>
      <c r="N103" s="120"/>
    </row>
    <row r="104" spans="1:14" ht="24.95" customHeight="1" x14ac:dyDescent="0.2">
      <c r="A104" s="16">
        <v>99</v>
      </c>
      <c r="B104" s="231"/>
      <c r="C104" s="212"/>
      <c r="D104" s="51"/>
      <c r="E104" s="212"/>
      <c r="F104" s="212"/>
      <c r="G104" s="212"/>
      <c r="H104" s="50"/>
      <c r="I104" s="241"/>
      <c r="J104" s="120"/>
      <c r="K104" s="120"/>
      <c r="L104" s="120"/>
      <c r="M104" s="120"/>
      <c r="N104" s="120"/>
    </row>
    <row r="105" spans="1:14" ht="24.95" customHeight="1" x14ac:dyDescent="0.2">
      <c r="A105" s="16">
        <v>100</v>
      </c>
      <c r="B105" s="231"/>
      <c r="C105" s="212"/>
      <c r="D105" s="51"/>
      <c r="E105" s="212"/>
      <c r="F105" s="212"/>
      <c r="G105" s="212"/>
      <c r="H105" s="50"/>
      <c r="I105" s="241"/>
      <c r="J105" s="120"/>
      <c r="K105" s="120"/>
      <c r="L105" s="120"/>
      <c r="M105" s="120"/>
      <c r="N105" s="120"/>
    </row>
    <row r="106" spans="1:14" ht="24.95" customHeight="1" x14ac:dyDescent="0.2">
      <c r="A106" s="16">
        <v>101</v>
      </c>
      <c r="B106" s="231"/>
      <c r="C106" s="212"/>
      <c r="D106" s="51"/>
      <c r="E106" s="212"/>
      <c r="F106" s="212"/>
      <c r="G106" s="212"/>
      <c r="H106" s="50"/>
      <c r="I106" s="241"/>
      <c r="J106" s="120"/>
      <c r="K106" s="120"/>
      <c r="L106" s="120"/>
      <c r="M106" s="120"/>
      <c r="N106" s="120"/>
    </row>
    <row r="107" spans="1:14" ht="24.95" customHeight="1" x14ac:dyDescent="0.2">
      <c r="A107" s="16">
        <v>102</v>
      </c>
      <c r="B107" s="231"/>
      <c r="C107" s="212"/>
      <c r="D107" s="51"/>
      <c r="E107" s="212"/>
      <c r="F107" s="212"/>
      <c r="G107" s="212"/>
      <c r="H107" s="50"/>
      <c r="I107" s="241"/>
      <c r="J107" s="120"/>
      <c r="K107" s="120"/>
      <c r="L107" s="120"/>
      <c r="M107" s="120"/>
      <c r="N107" s="120"/>
    </row>
    <row r="108" spans="1:14" ht="24.95" customHeight="1" x14ac:dyDescent="0.2">
      <c r="A108" s="16">
        <v>103</v>
      </c>
      <c r="B108" s="231"/>
      <c r="C108" s="212"/>
      <c r="D108" s="51"/>
      <c r="E108" s="212"/>
      <c r="F108" s="212"/>
      <c r="G108" s="212"/>
      <c r="H108" s="50"/>
      <c r="I108" s="241"/>
      <c r="J108" s="120"/>
      <c r="K108" s="120"/>
      <c r="L108" s="120"/>
      <c r="M108" s="120"/>
      <c r="N108" s="120"/>
    </row>
    <row r="109" spans="1:14" ht="24.95" customHeight="1" x14ac:dyDescent="0.2">
      <c r="A109" s="16">
        <v>104</v>
      </c>
      <c r="B109" s="231"/>
      <c r="C109" s="212"/>
      <c r="D109" s="51"/>
      <c r="E109" s="212"/>
      <c r="F109" s="212"/>
      <c r="G109" s="212"/>
      <c r="H109" s="50"/>
      <c r="I109" s="241"/>
      <c r="J109" s="120"/>
      <c r="K109" s="120"/>
      <c r="L109" s="120"/>
      <c r="M109" s="120"/>
      <c r="N109" s="120"/>
    </row>
    <row r="110" spans="1:14" ht="24.95" customHeight="1" x14ac:dyDescent="0.2">
      <c r="A110" s="16">
        <v>105</v>
      </c>
      <c r="B110" s="231"/>
      <c r="C110" s="212"/>
      <c r="D110" s="51"/>
      <c r="E110" s="212"/>
      <c r="F110" s="212"/>
      <c r="G110" s="212"/>
      <c r="H110" s="50"/>
      <c r="I110" s="241"/>
      <c r="J110" s="120"/>
      <c r="K110" s="120"/>
      <c r="L110" s="120"/>
      <c r="M110" s="120"/>
      <c r="N110" s="120"/>
    </row>
    <row r="111" spans="1:14" ht="24.95" customHeight="1" x14ac:dyDescent="0.2">
      <c r="A111" s="16">
        <v>106</v>
      </c>
      <c r="B111" s="231"/>
      <c r="C111" s="212"/>
      <c r="D111" s="51"/>
      <c r="E111" s="212"/>
      <c r="F111" s="212"/>
      <c r="G111" s="212"/>
      <c r="H111" s="50"/>
      <c r="I111" s="241"/>
      <c r="J111" s="120"/>
      <c r="K111" s="120"/>
      <c r="L111" s="120"/>
      <c r="M111" s="120"/>
      <c r="N111" s="120"/>
    </row>
    <row r="112" spans="1:14" ht="24.95" customHeight="1" x14ac:dyDescent="0.2">
      <c r="A112" s="16">
        <v>107</v>
      </c>
      <c r="B112" s="231"/>
      <c r="C112" s="212"/>
      <c r="D112" s="51"/>
      <c r="E112" s="212"/>
      <c r="F112" s="212"/>
      <c r="G112" s="212"/>
      <c r="H112" s="50"/>
      <c r="I112" s="241"/>
      <c r="J112" s="120"/>
      <c r="K112" s="120"/>
      <c r="L112" s="120"/>
      <c r="M112" s="120"/>
      <c r="N112" s="120"/>
    </row>
    <row r="113" spans="1:14" ht="24.95" customHeight="1" x14ac:dyDescent="0.2">
      <c r="A113" s="16">
        <v>108</v>
      </c>
      <c r="B113" s="231"/>
      <c r="C113" s="212"/>
      <c r="D113" s="51"/>
      <c r="E113" s="212"/>
      <c r="F113" s="212"/>
      <c r="G113" s="212"/>
      <c r="H113" s="50"/>
      <c r="I113" s="241"/>
      <c r="J113" s="120"/>
      <c r="K113" s="120"/>
      <c r="L113" s="120"/>
      <c r="M113" s="120"/>
      <c r="N113" s="120"/>
    </row>
    <row r="114" spans="1:14" ht="24.95" customHeight="1" x14ac:dyDescent="0.2">
      <c r="A114" s="16">
        <v>109</v>
      </c>
      <c r="B114" s="231"/>
      <c r="C114" s="212"/>
      <c r="D114" s="51"/>
      <c r="E114" s="212"/>
      <c r="F114" s="212"/>
      <c r="G114" s="212"/>
      <c r="H114" s="50"/>
      <c r="I114" s="241"/>
      <c r="J114" s="120"/>
      <c r="K114" s="120"/>
      <c r="L114" s="120"/>
      <c r="M114" s="120"/>
      <c r="N114" s="120"/>
    </row>
    <row r="115" spans="1:14" ht="24.95" customHeight="1" x14ac:dyDescent="0.2">
      <c r="A115" s="16">
        <v>110</v>
      </c>
      <c r="B115" s="231"/>
      <c r="C115" s="212"/>
      <c r="D115" s="51"/>
      <c r="E115" s="212"/>
      <c r="F115" s="212"/>
      <c r="G115" s="212"/>
      <c r="H115" s="50"/>
      <c r="I115" s="241"/>
      <c r="J115" s="120"/>
      <c r="K115" s="120"/>
      <c r="L115" s="120"/>
      <c r="M115" s="120"/>
      <c r="N115" s="120"/>
    </row>
    <row r="116" spans="1:14" ht="24.95" customHeight="1" x14ac:dyDescent="0.2">
      <c r="A116" s="16">
        <v>111</v>
      </c>
      <c r="B116" s="231"/>
      <c r="C116" s="212"/>
      <c r="D116" s="51"/>
      <c r="E116" s="212"/>
      <c r="F116" s="212"/>
      <c r="G116" s="212"/>
      <c r="H116" s="50"/>
      <c r="I116" s="241"/>
      <c r="J116" s="120"/>
      <c r="K116" s="120"/>
      <c r="L116" s="120"/>
      <c r="M116" s="120"/>
      <c r="N116" s="120"/>
    </row>
    <row r="117" spans="1:14" ht="24.95" customHeight="1" x14ac:dyDescent="0.2">
      <c r="A117" s="16">
        <v>112</v>
      </c>
      <c r="B117" s="231"/>
      <c r="C117" s="212"/>
      <c r="D117" s="51"/>
      <c r="E117" s="212"/>
      <c r="F117" s="212"/>
      <c r="G117" s="212"/>
      <c r="H117" s="50"/>
      <c r="I117" s="241"/>
      <c r="J117" s="120"/>
      <c r="K117" s="120"/>
      <c r="L117" s="120"/>
      <c r="M117" s="120"/>
      <c r="N117" s="120"/>
    </row>
    <row r="118" spans="1:14" ht="24.95" customHeight="1" x14ac:dyDescent="0.2">
      <c r="A118" s="16">
        <v>113</v>
      </c>
      <c r="B118" s="231"/>
      <c r="C118" s="212"/>
      <c r="D118" s="51"/>
      <c r="E118" s="212"/>
      <c r="F118" s="212"/>
      <c r="G118" s="212"/>
      <c r="H118" s="50"/>
      <c r="I118" s="241"/>
      <c r="J118" s="120"/>
      <c r="K118" s="120"/>
      <c r="L118" s="120"/>
      <c r="M118" s="120"/>
      <c r="N118" s="120"/>
    </row>
    <row r="119" spans="1:14" ht="24.95" customHeight="1" x14ac:dyDescent="0.2">
      <c r="A119" s="16">
        <v>114</v>
      </c>
      <c r="B119" s="231"/>
      <c r="C119" s="212"/>
      <c r="D119" s="51"/>
      <c r="E119" s="212"/>
      <c r="F119" s="212"/>
      <c r="G119" s="212"/>
      <c r="H119" s="50"/>
      <c r="I119" s="241"/>
      <c r="J119" s="120"/>
      <c r="K119" s="120"/>
      <c r="L119" s="120"/>
      <c r="M119" s="120"/>
      <c r="N119" s="120"/>
    </row>
    <row r="120" spans="1:14" ht="24.95" customHeight="1" x14ac:dyDescent="0.2">
      <c r="A120" s="16">
        <v>115</v>
      </c>
      <c r="B120" s="231"/>
      <c r="C120" s="212"/>
      <c r="D120" s="51"/>
      <c r="E120" s="212"/>
      <c r="F120" s="212"/>
      <c r="G120" s="212"/>
      <c r="H120" s="50"/>
      <c r="I120" s="241"/>
      <c r="J120" s="120"/>
      <c r="K120" s="120"/>
      <c r="L120" s="120"/>
      <c r="M120" s="120"/>
      <c r="N120" s="120"/>
    </row>
    <row r="121" spans="1:14" ht="24.95" customHeight="1" x14ac:dyDescent="0.2">
      <c r="A121" s="16">
        <v>116</v>
      </c>
      <c r="B121" s="231"/>
      <c r="C121" s="212"/>
      <c r="D121" s="51"/>
      <c r="E121" s="212"/>
      <c r="F121" s="212"/>
      <c r="G121" s="212"/>
      <c r="H121" s="50"/>
      <c r="I121" s="241"/>
      <c r="J121" s="120"/>
      <c r="K121" s="120"/>
      <c r="L121" s="120"/>
      <c r="M121" s="120"/>
      <c r="N121" s="120"/>
    </row>
    <row r="122" spans="1:14" ht="24.95" customHeight="1" x14ac:dyDescent="0.2">
      <c r="A122" s="16">
        <v>117</v>
      </c>
      <c r="B122" s="231"/>
      <c r="C122" s="212"/>
      <c r="D122" s="51"/>
      <c r="E122" s="212"/>
      <c r="F122" s="212"/>
      <c r="G122" s="212"/>
      <c r="H122" s="50"/>
      <c r="I122" s="241"/>
      <c r="J122" s="120"/>
      <c r="K122" s="120"/>
      <c r="L122" s="120"/>
      <c r="M122" s="120"/>
      <c r="N122" s="120"/>
    </row>
    <row r="123" spans="1:14" ht="24.95" customHeight="1" x14ac:dyDescent="0.2">
      <c r="A123" s="16">
        <v>118</v>
      </c>
      <c r="B123" s="231"/>
      <c r="C123" s="212"/>
      <c r="D123" s="51"/>
      <c r="E123" s="212"/>
      <c r="F123" s="212"/>
      <c r="G123" s="212"/>
      <c r="H123" s="50"/>
      <c r="I123" s="241"/>
      <c r="J123" s="120"/>
      <c r="K123" s="120"/>
      <c r="L123" s="120"/>
      <c r="M123" s="120"/>
      <c r="N123" s="120"/>
    </row>
    <row r="124" spans="1:14" ht="24.95" customHeight="1" x14ac:dyDescent="0.2">
      <c r="A124" s="16">
        <v>119</v>
      </c>
      <c r="B124" s="231"/>
      <c r="C124" s="212"/>
      <c r="D124" s="51"/>
      <c r="E124" s="212"/>
      <c r="F124" s="212"/>
      <c r="G124" s="212"/>
      <c r="H124" s="50"/>
      <c r="I124" s="241"/>
      <c r="J124" s="120"/>
      <c r="K124" s="120"/>
      <c r="L124" s="120"/>
      <c r="M124" s="120"/>
      <c r="N124" s="120"/>
    </row>
    <row r="125" spans="1:14" ht="24.95" customHeight="1" x14ac:dyDescent="0.2">
      <c r="A125" s="16">
        <v>120</v>
      </c>
      <c r="B125" s="231"/>
      <c r="C125" s="212"/>
      <c r="D125" s="51"/>
      <c r="E125" s="212"/>
      <c r="F125" s="212"/>
      <c r="G125" s="212"/>
      <c r="H125" s="50"/>
      <c r="I125" s="241"/>
      <c r="J125" s="120"/>
      <c r="K125" s="120"/>
      <c r="L125" s="120"/>
      <c r="M125" s="120"/>
      <c r="N125" s="120"/>
    </row>
    <row r="126" spans="1:14" ht="24.95" customHeight="1" x14ac:dyDescent="0.2">
      <c r="A126" s="16">
        <v>121</v>
      </c>
      <c r="B126" s="231"/>
      <c r="C126" s="212"/>
      <c r="D126" s="51"/>
      <c r="E126" s="212"/>
      <c r="F126" s="212"/>
      <c r="G126" s="212"/>
      <c r="H126" s="50"/>
      <c r="I126" s="241"/>
      <c r="J126" s="120"/>
      <c r="K126" s="120"/>
      <c r="L126" s="120"/>
      <c r="M126" s="120"/>
      <c r="N126" s="120"/>
    </row>
    <row r="127" spans="1:14" ht="24.95" customHeight="1" x14ac:dyDescent="0.2">
      <c r="A127" s="16">
        <v>122</v>
      </c>
      <c r="B127" s="231"/>
      <c r="C127" s="212"/>
      <c r="D127" s="51"/>
      <c r="E127" s="212"/>
      <c r="F127" s="212"/>
      <c r="G127" s="212"/>
      <c r="H127" s="50"/>
      <c r="I127" s="241"/>
      <c r="J127" s="120"/>
      <c r="K127" s="120"/>
      <c r="L127" s="120"/>
      <c r="M127" s="120"/>
      <c r="N127" s="120"/>
    </row>
    <row r="128" spans="1:14" ht="24.95" customHeight="1" x14ac:dyDescent="0.2">
      <c r="A128" s="16">
        <v>123</v>
      </c>
      <c r="B128" s="231"/>
      <c r="C128" s="212"/>
      <c r="D128" s="51"/>
      <c r="E128" s="212"/>
      <c r="F128" s="212"/>
      <c r="G128" s="212"/>
      <c r="H128" s="50"/>
      <c r="I128" s="241"/>
      <c r="J128" s="120"/>
      <c r="K128" s="120"/>
      <c r="L128" s="120"/>
      <c r="M128" s="120"/>
      <c r="N128" s="120"/>
    </row>
    <row r="129" spans="1:14" ht="24.95" customHeight="1" x14ac:dyDescent="0.2">
      <c r="A129" s="16">
        <v>124</v>
      </c>
      <c r="B129" s="231"/>
      <c r="C129" s="212"/>
      <c r="D129" s="51"/>
      <c r="E129" s="212"/>
      <c r="F129" s="212"/>
      <c r="G129" s="212"/>
      <c r="H129" s="50"/>
      <c r="I129" s="241"/>
      <c r="J129" s="120"/>
      <c r="K129" s="120"/>
      <c r="L129" s="120"/>
      <c r="M129" s="120"/>
      <c r="N129" s="120"/>
    </row>
    <row r="130" spans="1:14" ht="24.95" customHeight="1" x14ac:dyDescent="0.2">
      <c r="A130" s="16">
        <v>125</v>
      </c>
      <c r="B130" s="231"/>
      <c r="C130" s="212"/>
      <c r="D130" s="51"/>
      <c r="E130" s="212"/>
      <c r="F130" s="212"/>
      <c r="G130" s="212"/>
      <c r="H130" s="50"/>
      <c r="I130" s="241"/>
      <c r="J130" s="120"/>
      <c r="K130" s="120"/>
      <c r="L130" s="120"/>
      <c r="M130" s="120"/>
      <c r="N130" s="120"/>
    </row>
    <row r="131" spans="1:14" ht="24.95" customHeight="1" x14ac:dyDescent="0.2">
      <c r="A131" s="16">
        <v>126</v>
      </c>
      <c r="B131" s="231"/>
      <c r="C131" s="212"/>
      <c r="D131" s="51"/>
      <c r="E131" s="212"/>
      <c r="F131" s="212"/>
      <c r="G131" s="212"/>
      <c r="H131" s="50"/>
      <c r="I131" s="241"/>
      <c r="J131" s="120"/>
      <c r="K131" s="120"/>
      <c r="L131" s="120"/>
      <c r="M131" s="120"/>
      <c r="N131" s="120"/>
    </row>
    <row r="132" spans="1:14" ht="24.95" customHeight="1" x14ac:dyDescent="0.2">
      <c r="A132" s="16">
        <v>127</v>
      </c>
      <c r="B132" s="231"/>
      <c r="C132" s="212"/>
      <c r="D132" s="51"/>
      <c r="E132" s="212"/>
      <c r="F132" s="212"/>
      <c r="G132" s="212"/>
      <c r="H132" s="50"/>
      <c r="I132" s="241"/>
      <c r="J132" s="120"/>
      <c r="K132" s="120"/>
      <c r="L132" s="120"/>
      <c r="M132" s="120"/>
      <c r="N132" s="120"/>
    </row>
    <row r="133" spans="1:14" ht="24.95" customHeight="1" x14ac:dyDescent="0.2">
      <c r="A133" s="16">
        <v>128</v>
      </c>
      <c r="B133" s="231"/>
      <c r="C133" s="212"/>
      <c r="D133" s="51"/>
      <c r="E133" s="212"/>
      <c r="F133" s="212"/>
      <c r="G133" s="212"/>
      <c r="H133" s="50"/>
      <c r="I133" s="241"/>
      <c r="J133" s="120"/>
      <c r="K133" s="120"/>
      <c r="L133" s="120"/>
      <c r="M133" s="120"/>
      <c r="N133" s="120"/>
    </row>
    <row r="134" spans="1:14" ht="24.95" customHeight="1" x14ac:dyDescent="0.2">
      <c r="A134" s="16">
        <v>129</v>
      </c>
      <c r="B134" s="231"/>
      <c r="C134" s="212"/>
      <c r="D134" s="51"/>
      <c r="E134" s="212"/>
      <c r="F134" s="212"/>
      <c r="G134" s="212"/>
      <c r="H134" s="50"/>
      <c r="I134" s="241"/>
      <c r="J134" s="120"/>
      <c r="K134" s="120"/>
      <c r="L134" s="120"/>
      <c r="M134" s="120"/>
      <c r="N134" s="120"/>
    </row>
    <row r="135" spans="1:14" ht="24.95" customHeight="1" x14ac:dyDescent="0.2">
      <c r="A135" s="16">
        <v>130</v>
      </c>
      <c r="B135" s="231"/>
      <c r="C135" s="212"/>
      <c r="D135" s="51"/>
      <c r="E135" s="212"/>
      <c r="F135" s="212"/>
      <c r="G135" s="212"/>
      <c r="H135" s="50"/>
      <c r="I135" s="241"/>
      <c r="J135" s="120"/>
      <c r="K135" s="120"/>
      <c r="L135" s="120"/>
      <c r="M135" s="120"/>
      <c r="N135" s="120"/>
    </row>
    <row r="136" spans="1:14" ht="24.95" customHeight="1" x14ac:dyDescent="0.2">
      <c r="A136" s="16">
        <v>131</v>
      </c>
      <c r="B136" s="231"/>
      <c r="C136" s="212"/>
      <c r="D136" s="51"/>
      <c r="E136" s="212"/>
      <c r="F136" s="212"/>
      <c r="G136" s="212"/>
      <c r="H136" s="50"/>
      <c r="I136" s="241"/>
      <c r="J136" s="120"/>
      <c r="K136" s="120"/>
      <c r="L136" s="120"/>
      <c r="M136" s="120"/>
      <c r="N136" s="120"/>
    </row>
    <row r="137" spans="1:14" ht="24.95" customHeight="1" x14ac:dyDescent="0.2">
      <c r="A137" s="16">
        <v>132</v>
      </c>
      <c r="B137" s="231"/>
      <c r="C137" s="212"/>
      <c r="D137" s="51"/>
      <c r="E137" s="212"/>
      <c r="F137" s="212"/>
      <c r="G137" s="212"/>
      <c r="H137" s="50"/>
      <c r="I137" s="241"/>
      <c r="J137" s="120"/>
      <c r="K137" s="120"/>
      <c r="L137" s="120"/>
      <c r="M137" s="120"/>
      <c r="N137" s="120"/>
    </row>
    <row r="138" spans="1:14" ht="24.95" customHeight="1" x14ac:dyDescent="0.2">
      <c r="A138" s="16">
        <v>133</v>
      </c>
      <c r="B138" s="231"/>
      <c r="C138" s="212"/>
      <c r="D138" s="51"/>
      <c r="E138" s="212"/>
      <c r="F138" s="212"/>
      <c r="G138" s="212"/>
      <c r="H138" s="50"/>
      <c r="I138" s="241"/>
      <c r="J138" s="120"/>
      <c r="K138" s="120"/>
      <c r="L138" s="120"/>
      <c r="M138" s="120"/>
      <c r="N138" s="120"/>
    </row>
    <row r="139" spans="1:14" ht="24.95" customHeight="1" x14ac:dyDescent="0.2">
      <c r="A139" s="16">
        <v>134</v>
      </c>
      <c r="B139" s="231"/>
      <c r="C139" s="212"/>
      <c r="D139" s="51"/>
      <c r="E139" s="212"/>
      <c r="F139" s="212"/>
      <c r="G139" s="212"/>
      <c r="H139" s="50"/>
      <c r="I139" s="241"/>
      <c r="J139" s="120"/>
      <c r="K139" s="120"/>
      <c r="L139" s="120"/>
      <c r="M139" s="120"/>
      <c r="N139" s="120"/>
    </row>
    <row r="140" spans="1:14" ht="24.95" customHeight="1" x14ac:dyDescent="0.2">
      <c r="A140" s="16">
        <v>135</v>
      </c>
      <c r="B140" s="231"/>
      <c r="C140" s="212"/>
      <c r="D140" s="51"/>
      <c r="E140" s="212"/>
      <c r="F140" s="212"/>
      <c r="G140" s="212"/>
      <c r="H140" s="50"/>
      <c r="I140" s="241"/>
      <c r="J140" s="120"/>
      <c r="K140" s="120"/>
      <c r="L140" s="120"/>
      <c r="M140" s="120"/>
      <c r="N140" s="120"/>
    </row>
    <row r="141" spans="1:14" ht="24.95" customHeight="1" x14ac:dyDescent="0.2">
      <c r="A141" s="16">
        <v>136</v>
      </c>
      <c r="B141" s="231"/>
      <c r="C141" s="212"/>
      <c r="D141" s="51"/>
      <c r="E141" s="212"/>
      <c r="F141" s="212"/>
      <c r="G141" s="212"/>
      <c r="H141" s="50"/>
      <c r="I141" s="241"/>
      <c r="J141" s="120"/>
      <c r="K141" s="120"/>
      <c r="L141" s="120"/>
      <c r="M141" s="120"/>
      <c r="N141" s="120"/>
    </row>
    <row r="142" spans="1:14" ht="24.95" customHeight="1" x14ac:dyDescent="0.2">
      <c r="A142" s="16">
        <v>137</v>
      </c>
      <c r="B142" s="231"/>
      <c r="C142" s="212"/>
      <c r="D142" s="51"/>
      <c r="E142" s="212"/>
      <c r="F142" s="212"/>
      <c r="G142" s="212"/>
      <c r="H142" s="50"/>
      <c r="I142" s="241"/>
      <c r="J142" s="120"/>
      <c r="K142" s="120"/>
      <c r="L142" s="120"/>
      <c r="M142" s="120"/>
      <c r="N142" s="120"/>
    </row>
    <row r="143" spans="1:14" ht="24.95" customHeight="1" x14ac:dyDescent="0.2">
      <c r="A143" s="16">
        <v>138</v>
      </c>
      <c r="B143" s="231"/>
      <c r="C143" s="212"/>
      <c r="D143" s="51"/>
      <c r="E143" s="212"/>
      <c r="F143" s="212"/>
      <c r="G143" s="212"/>
      <c r="H143" s="50"/>
      <c r="I143" s="241"/>
      <c r="J143" s="120"/>
      <c r="K143" s="120"/>
      <c r="L143" s="120"/>
      <c r="M143" s="120"/>
      <c r="N143" s="120"/>
    </row>
    <row r="144" spans="1:14" ht="24.95" customHeight="1" x14ac:dyDescent="0.2">
      <c r="A144" s="16">
        <v>139</v>
      </c>
      <c r="B144" s="231"/>
      <c r="C144" s="212"/>
      <c r="D144" s="51"/>
      <c r="E144" s="212"/>
      <c r="F144" s="212"/>
      <c r="G144" s="212"/>
      <c r="H144" s="50"/>
      <c r="I144" s="241"/>
      <c r="J144" s="120"/>
      <c r="K144" s="120"/>
      <c r="L144" s="120"/>
      <c r="M144" s="120"/>
      <c r="N144" s="120"/>
    </row>
    <row r="145" spans="1:14" ht="24.95" customHeight="1" x14ac:dyDescent="0.2">
      <c r="A145" s="16">
        <v>140</v>
      </c>
      <c r="B145" s="231"/>
      <c r="C145" s="212"/>
      <c r="D145" s="51"/>
      <c r="E145" s="212"/>
      <c r="F145" s="212"/>
      <c r="G145" s="212"/>
      <c r="H145" s="50"/>
      <c r="I145" s="241"/>
      <c r="J145" s="120"/>
      <c r="K145" s="120"/>
      <c r="L145" s="120"/>
      <c r="M145" s="120"/>
      <c r="N145" s="120"/>
    </row>
    <row r="146" spans="1:14" ht="24.95" customHeight="1" x14ac:dyDescent="0.2">
      <c r="A146" s="16">
        <v>141</v>
      </c>
      <c r="B146" s="231"/>
      <c r="C146" s="212"/>
      <c r="D146" s="51"/>
      <c r="E146" s="212"/>
      <c r="F146" s="212"/>
      <c r="G146" s="212"/>
      <c r="H146" s="50"/>
      <c r="I146" s="241"/>
      <c r="J146" s="120"/>
      <c r="K146" s="120"/>
      <c r="L146" s="120"/>
      <c r="M146" s="120"/>
      <c r="N146" s="120"/>
    </row>
    <row r="147" spans="1:14" ht="24.95" customHeight="1" x14ac:dyDescent="0.2">
      <c r="A147" s="16">
        <v>142</v>
      </c>
      <c r="B147" s="231"/>
      <c r="C147" s="212"/>
      <c r="D147" s="51"/>
      <c r="E147" s="212"/>
      <c r="F147" s="212"/>
      <c r="G147" s="212"/>
      <c r="H147" s="50"/>
      <c r="I147" s="241"/>
      <c r="J147" s="120"/>
      <c r="K147" s="120"/>
      <c r="L147" s="120"/>
      <c r="M147" s="120"/>
      <c r="N147" s="120"/>
    </row>
    <row r="148" spans="1:14" ht="24.95" customHeight="1" x14ac:dyDescent="0.2">
      <c r="A148" s="16">
        <v>143</v>
      </c>
      <c r="B148" s="231"/>
      <c r="C148" s="212"/>
      <c r="D148" s="51"/>
      <c r="E148" s="212"/>
      <c r="F148" s="212"/>
      <c r="G148" s="212"/>
      <c r="H148" s="50"/>
      <c r="I148" s="241"/>
      <c r="J148" s="120"/>
      <c r="K148" s="120"/>
      <c r="L148" s="120"/>
      <c r="M148" s="120"/>
      <c r="N148" s="120"/>
    </row>
    <row r="149" spans="1:14" ht="24.95" customHeight="1" x14ac:dyDescent="0.2">
      <c r="A149" s="16">
        <v>144</v>
      </c>
      <c r="B149" s="231"/>
      <c r="C149" s="212"/>
      <c r="D149" s="51"/>
      <c r="E149" s="212"/>
      <c r="F149" s="212"/>
      <c r="G149" s="212"/>
      <c r="H149" s="50"/>
      <c r="I149" s="241"/>
      <c r="J149" s="120"/>
      <c r="K149" s="120"/>
      <c r="L149" s="120"/>
      <c r="M149" s="120"/>
      <c r="N149" s="120"/>
    </row>
    <row r="150" spans="1:14" ht="24.95" customHeight="1" x14ac:dyDescent="0.2">
      <c r="A150" s="16">
        <v>145</v>
      </c>
      <c r="B150" s="231"/>
      <c r="C150" s="212"/>
      <c r="D150" s="51"/>
      <c r="E150" s="212"/>
      <c r="F150" s="212"/>
      <c r="G150" s="212"/>
      <c r="H150" s="50"/>
      <c r="I150" s="241"/>
      <c r="J150" s="120"/>
      <c r="K150" s="120"/>
      <c r="L150" s="120"/>
      <c r="M150" s="120"/>
      <c r="N150" s="120"/>
    </row>
    <row r="151" spans="1:14" ht="24.95" customHeight="1" x14ac:dyDescent="0.2">
      <c r="A151" s="16">
        <v>146</v>
      </c>
      <c r="B151" s="231"/>
      <c r="C151" s="212"/>
      <c r="D151" s="51"/>
      <c r="E151" s="212"/>
      <c r="F151" s="212"/>
      <c r="G151" s="212"/>
      <c r="H151" s="50"/>
      <c r="I151" s="241"/>
      <c r="J151" s="120"/>
      <c r="K151" s="120"/>
      <c r="L151" s="120"/>
      <c r="M151" s="120"/>
      <c r="N151" s="120"/>
    </row>
    <row r="152" spans="1:14" ht="24.95" customHeight="1" x14ac:dyDescent="0.2">
      <c r="A152" s="16">
        <v>147</v>
      </c>
      <c r="B152" s="231"/>
      <c r="C152" s="212"/>
      <c r="D152" s="51"/>
      <c r="E152" s="212"/>
      <c r="F152" s="212"/>
      <c r="G152" s="212"/>
      <c r="H152" s="50"/>
      <c r="I152" s="241"/>
      <c r="J152" s="120"/>
      <c r="K152" s="120"/>
      <c r="L152" s="120"/>
      <c r="M152" s="120"/>
      <c r="N152" s="120"/>
    </row>
    <row r="153" spans="1:14" ht="24.95" customHeight="1" x14ac:dyDescent="0.2">
      <c r="A153" s="16">
        <v>148</v>
      </c>
      <c r="B153" s="231"/>
      <c r="C153" s="212"/>
      <c r="D153" s="51"/>
      <c r="E153" s="212"/>
      <c r="F153" s="212"/>
      <c r="G153" s="212"/>
      <c r="H153" s="50"/>
      <c r="I153" s="241"/>
      <c r="J153" s="120"/>
      <c r="K153" s="120"/>
      <c r="L153" s="120"/>
      <c r="M153" s="120"/>
      <c r="N153" s="120"/>
    </row>
    <row r="154" spans="1:14" ht="24.95" customHeight="1" x14ac:dyDescent="0.2">
      <c r="A154" s="16">
        <v>149</v>
      </c>
      <c r="B154" s="231"/>
      <c r="C154" s="212"/>
      <c r="D154" s="51"/>
      <c r="E154" s="212"/>
      <c r="F154" s="212"/>
      <c r="G154" s="212"/>
      <c r="H154" s="50"/>
      <c r="I154" s="241"/>
      <c r="J154" s="120"/>
      <c r="K154" s="120"/>
      <c r="L154" s="120"/>
      <c r="M154" s="120"/>
      <c r="N154" s="120"/>
    </row>
    <row r="155" spans="1:14" ht="24.95" customHeight="1" x14ac:dyDescent="0.2">
      <c r="A155" s="16">
        <v>150</v>
      </c>
      <c r="B155" s="231"/>
      <c r="C155" s="212"/>
      <c r="D155" s="51"/>
      <c r="E155" s="212"/>
      <c r="F155" s="212"/>
      <c r="G155" s="212"/>
      <c r="H155" s="50"/>
      <c r="I155" s="241"/>
      <c r="J155" s="120"/>
      <c r="K155" s="120"/>
      <c r="L155" s="120"/>
      <c r="M155" s="120"/>
      <c r="N155" s="120"/>
    </row>
    <row r="156" spans="1:14" ht="24.95" customHeight="1" x14ac:dyDescent="0.2">
      <c r="A156" s="16">
        <v>151</v>
      </c>
      <c r="B156" s="231"/>
      <c r="C156" s="212"/>
      <c r="D156" s="51"/>
      <c r="E156" s="212"/>
      <c r="F156" s="212"/>
      <c r="G156" s="212"/>
      <c r="H156" s="50"/>
      <c r="I156" s="241"/>
      <c r="J156" s="120"/>
      <c r="K156" s="120"/>
      <c r="L156" s="120"/>
      <c r="M156" s="120"/>
      <c r="N156" s="120"/>
    </row>
    <row r="157" spans="1:14" ht="24.95" customHeight="1" x14ac:dyDescent="0.2">
      <c r="A157" s="16">
        <v>152</v>
      </c>
      <c r="B157" s="231"/>
      <c r="C157" s="212"/>
      <c r="D157" s="51"/>
      <c r="E157" s="212"/>
      <c r="F157" s="212"/>
      <c r="G157" s="212"/>
      <c r="H157" s="50"/>
      <c r="I157" s="241"/>
      <c r="J157" s="120"/>
      <c r="K157" s="120"/>
      <c r="L157" s="120"/>
      <c r="M157" s="120"/>
      <c r="N157" s="120"/>
    </row>
    <row r="158" spans="1:14" ht="24.95" customHeight="1" x14ac:dyDescent="0.2">
      <c r="A158" s="16">
        <v>153</v>
      </c>
      <c r="B158" s="231"/>
      <c r="C158" s="212"/>
      <c r="D158" s="51"/>
      <c r="E158" s="212"/>
      <c r="F158" s="212"/>
      <c r="G158" s="212"/>
      <c r="H158" s="50"/>
      <c r="I158" s="241"/>
      <c r="J158" s="120"/>
      <c r="K158" s="120"/>
      <c r="L158" s="120"/>
      <c r="M158" s="120"/>
      <c r="N158" s="120"/>
    </row>
    <row r="159" spans="1:14" ht="24.95" customHeight="1" x14ac:dyDescent="0.2">
      <c r="A159" s="16">
        <v>154</v>
      </c>
      <c r="B159" s="231"/>
      <c r="C159" s="212"/>
      <c r="D159" s="51"/>
      <c r="E159" s="212"/>
      <c r="F159" s="212"/>
      <c r="G159" s="212"/>
      <c r="H159" s="50"/>
      <c r="I159" s="241"/>
      <c r="J159" s="120"/>
      <c r="K159" s="120"/>
      <c r="L159" s="120"/>
      <c r="M159" s="120"/>
      <c r="N159" s="120"/>
    </row>
    <row r="160" spans="1:14" ht="24.95" customHeight="1" x14ac:dyDescent="0.2">
      <c r="A160" s="16">
        <v>155</v>
      </c>
      <c r="B160" s="231"/>
      <c r="C160" s="212"/>
      <c r="D160" s="51"/>
      <c r="E160" s="212"/>
      <c r="F160" s="212"/>
      <c r="G160" s="212"/>
      <c r="H160" s="50"/>
      <c r="I160" s="241"/>
      <c r="J160" s="120"/>
      <c r="K160" s="120"/>
      <c r="L160" s="120"/>
      <c r="M160" s="120"/>
      <c r="N160" s="120"/>
    </row>
    <row r="161" spans="1:14" ht="24.95" customHeight="1" x14ac:dyDescent="0.2">
      <c r="A161" s="16">
        <v>156</v>
      </c>
      <c r="B161" s="231"/>
      <c r="C161" s="212"/>
      <c r="D161" s="51"/>
      <c r="E161" s="212"/>
      <c r="F161" s="212"/>
      <c r="G161" s="212"/>
      <c r="H161" s="50"/>
      <c r="I161" s="241"/>
      <c r="J161" s="120"/>
      <c r="K161" s="120"/>
      <c r="L161" s="120"/>
      <c r="M161" s="120"/>
      <c r="N161" s="120"/>
    </row>
    <row r="162" spans="1:14" ht="24.95" customHeight="1" x14ac:dyDescent="0.2">
      <c r="A162" s="16">
        <v>157</v>
      </c>
      <c r="B162" s="231"/>
      <c r="C162" s="212"/>
      <c r="D162" s="51"/>
      <c r="E162" s="212"/>
      <c r="F162" s="212"/>
      <c r="G162" s="212"/>
      <c r="H162" s="50"/>
      <c r="I162" s="241"/>
      <c r="J162" s="120"/>
      <c r="K162" s="120"/>
      <c r="L162" s="120"/>
      <c r="M162" s="120"/>
      <c r="N162" s="120"/>
    </row>
    <row r="163" spans="1:14" ht="24.95" customHeight="1" x14ac:dyDescent="0.2">
      <c r="A163" s="16">
        <v>158</v>
      </c>
      <c r="B163" s="231"/>
      <c r="C163" s="212"/>
      <c r="D163" s="51"/>
      <c r="E163" s="212"/>
      <c r="F163" s="212"/>
      <c r="G163" s="212"/>
      <c r="H163" s="50"/>
      <c r="I163" s="241"/>
      <c r="J163" s="120"/>
      <c r="K163" s="120"/>
      <c r="L163" s="120"/>
      <c r="M163" s="120"/>
      <c r="N163" s="120"/>
    </row>
    <row r="164" spans="1:14" ht="24.95" customHeight="1" x14ac:dyDescent="0.2">
      <c r="A164" s="16">
        <v>159</v>
      </c>
      <c r="B164" s="231"/>
      <c r="C164" s="212"/>
      <c r="D164" s="51"/>
      <c r="E164" s="212"/>
      <c r="F164" s="212"/>
      <c r="G164" s="212"/>
      <c r="H164" s="50"/>
      <c r="I164" s="241"/>
      <c r="J164" s="120"/>
      <c r="K164" s="120"/>
      <c r="L164" s="120"/>
      <c r="M164" s="120"/>
      <c r="N164" s="120"/>
    </row>
    <row r="165" spans="1:14" ht="24.95" customHeight="1" x14ac:dyDescent="0.2">
      <c r="A165" s="16">
        <v>160</v>
      </c>
      <c r="B165" s="231"/>
      <c r="C165" s="212"/>
      <c r="D165" s="51"/>
      <c r="E165" s="212"/>
      <c r="F165" s="212"/>
      <c r="G165" s="212"/>
      <c r="H165" s="50"/>
      <c r="I165" s="241"/>
      <c r="J165" s="120"/>
      <c r="K165" s="120"/>
      <c r="L165" s="120"/>
      <c r="M165" s="120"/>
      <c r="N165" s="120"/>
    </row>
    <row r="166" spans="1:14" ht="24.95" customHeight="1" x14ac:dyDescent="0.2">
      <c r="A166" s="16">
        <v>161</v>
      </c>
      <c r="B166" s="231"/>
      <c r="C166" s="212"/>
      <c r="D166" s="51"/>
      <c r="E166" s="212"/>
      <c r="F166" s="212"/>
      <c r="G166" s="212"/>
      <c r="H166" s="50"/>
      <c r="I166" s="241"/>
      <c r="J166" s="120"/>
      <c r="K166" s="120"/>
      <c r="L166" s="120"/>
      <c r="M166" s="120"/>
      <c r="N166" s="120"/>
    </row>
    <row r="167" spans="1:14" ht="24.95" customHeight="1" x14ac:dyDescent="0.2">
      <c r="A167" s="16">
        <v>162</v>
      </c>
      <c r="B167" s="231"/>
      <c r="C167" s="212"/>
      <c r="D167" s="51"/>
      <c r="E167" s="212"/>
      <c r="F167" s="212"/>
      <c r="G167" s="212"/>
      <c r="H167" s="50"/>
      <c r="I167" s="241"/>
      <c r="J167" s="120"/>
      <c r="K167" s="120"/>
      <c r="L167" s="120"/>
      <c r="M167" s="120"/>
      <c r="N167" s="120"/>
    </row>
    <row r="168" spans="1:14" ht="24.95" customHeight="1" x14ac:dyDescent="0.2">
      <c r="A168" s="16">
        <v>163</v>
      </c>
      <c r="B168" s="231"/>
      <c r="C168" s="212"/>
      <c r="D168" s="51"/>
      <c r="E168" s="212"/>
      <c r="F168" s="212"/>
      <c r="G168" s="212"/>
      <c r="H168" s="50"/>
      <c r="I168" s="241"/>
      <c r="J168" s="120"/>
      <c r="K168" s="120"/>
      <c r="L168" s="120"/>
      <c r="M168" s="120"/>
      <c r="N168" s="120"/>
    </row>
    <row r="169" spans="1:14" ht="24.95" customHeight="1" x14ac:dyDescent="0.2">
      <c r="A169" s="16">
        <v>164</v>
      </c>
      <c r="B169" s="231"/>
      <c r="C169" s="212"/>
      <c r="D169" s="51"/>
      <c r="E169" s="212"/>
      <c r="F169" s="212"/>
      <c r="G169" s="212"/>
      <c r="H169" s="50"/>
      <c r="I169" s="241"/>
      <c r="J169" s="120"/>
      <c r="K169" s="120"/>
      <c r="L169" s="120"/>
      <c r="M169" s="120"/>
      <c r="N169" s="120"/>
    </row>
    <row r="170" spans="1:14" ht="24.95" customHeight="1" x14ac:dyDescent="0.2">
      <c r="A170" s="16">
        <v>165</v>
      </c>
      <c r="B170" s="231"/>
      <c r="C170" s="212"/>
      <c r="D170" s="51"/>
      <c r="E170" s="212"/>
      <c r="F170" s="212"/>
      <c r="G170" s="212"/>
      <c r="H170" s="50"/>
      <c r="I170" s="241"/>
      <c r="J170" s="120"/>
      <c r="K170" s="120"/>
      <c r="L170" s="120"/>
      <c r="M170" s="120"/>
      <c r="N170" s="120"/>
    </row>
    <row r="171" spans="1:14" ht="24.95" customHeight="1" x14ac:dyDescent="0.2">
      <c r="A171" s="16">
        <v>166</v>
      </c>
      <c r="B171" s="231"/>
      <c r="C171" s="212"/>
      <c r="D171" s="51"/>
      <c r="E171" s="212"/>
      <c r="F171" s="212"/>
      <c r="G171" s="212"/>
      <c r="H171" s="50"/>
      <c r="I171" s="241"/>
      <c r="J171" s="120"/>
      <c r="K171" s="120"/>
      <c r="L171" s="120"/>
      <c r="M171" s="120"/>
      <c r="N171" s="120"/>
    </row>
    <row r="172" spans="1:14" ht="24.95" customHeight="1" x14ac:dyDescent="0.2">
      <c r="A172" s="16">
        <v>167</v>
      </c>
      <c r="B172" s="231"/>
      <c r="C172" s="212"/>
      <c r="D172" s="51"/>
      <c r="E172" s="212"/>
      <c r="F172" s="212"/>
      <c r="G172" s="212"/>
      <c r="H172" s="50"/>
      <c r="I172" s="241"/>
      <c r="J172" s="120"/>
      <c r="K172" s="120"/>
      <c r="L172" s="120"/>
      <c r="M172" s="120"/>
      <c r="N172" s="120"/>
    </row>
    <row r="173" spans="1:14" ht="24.95" customHeight="1" x14ac:dyDescent="0.2">
      <c r="A173" s="16">
        <v>168</v>
      </c>
      <c r="B173" s="231"/>
      <c r="C173" s="212"/>
      <c r="D173" s="51"/>
      <c r="E173" s="212"/>
      <c r="F173" s="212"/>
      <c r="G173" s="212"/>
      <c r="H173" s="50"/>
      <c r="I173" s="241"/>
      <c r="J173" s="120"/>
      <c r="K173" s="120"/>
      <c r="L173" s="120"/>
      <c r="M173" s="120"/>
      <c r="N173" s="120"/>
    </row>
    <row r="174" spans="1:14" ht="24.95" customHeight="1" x14ac:dyDescent="0.2">
      <c r="A174" s="16">
        <v>169</v>
      </c>
      <c r="B174" s="231"/>
      <c r="C174" s="212"/>
      <c r="D174" s="51"/>
      <c r="E174" s="212"/>
      <c r="F174" s="212"/>
      <c r="G174" s="212"/>
      <c r="H174" s="50"/>
      <c r="I174" s="241"/>
      <c r="J174" s="120"/>
      <c r="K174" s="120"/>
      <c r="L174" s="120"/>
      <c r="M174" s="120"/>
      <c r="N174" s="120"/>
    </row>
    <row r="175" spans="1:14" ht="24.95" customHeight="1" x14ac:dyDescent="0.2">
      <c r="A175" s="16">
        <v>170</v>
      </c>
      <c r="B175" s="231"/>
      <c r="C175" s="212"/>
      <c r="D175" s="51"/>
      <c r="E175" s="212"/>
      <c r="F175" s="212"/>
      <c r="G175" s="212"/>
      <c r="H175" s="50"/>
      <c r="I175" s="241"/>
      <c r="J175" s="120"/>
      <c r="K175" s="120"/>
      <c r="L175" s="120"/>
      <c r="M175" s="120"/>
      <c r="N175" s="120"/>
    </row>
    <row r="176" spans="1:14" ht="24.95" customHeight="1" x14ac:dyDescent="0.2">
      <c r="A176" s="16">
        <v>171</v>
      </c>
      <c r="B176" s="231"/>
      <c r="C176" s="212"/>
      <c r="D176" s="51"/>
      <c r="E176" s="212"/>
      <c r="F176" s="212"/>
      <c r="G176" s="212"/>
      <c r="H176" s="50"/>
      <c r="I176" s="241"/>
      <c r="J176" s="120"/>
      <c r="K176" s="120"/>
      <c r="L176" s="120"/>
      <c r="M176" s="120"/>
      <c r="N176" s="120"/>
    </row>
    <row r="177" spans="1:14" ht="24.95" customHeight="1" x14ac:dyDescent="0.2">
      <c r="A177" s="16">
        <v>172</v>
      </c>
      <c r="B177" s="231"/>
      <c r="C177" s="212"/>
      <c r="D177" s="51"/>
      <c r="E177" s="212"/>
      <c r="F177" s="212"/>
      <c r="G177" s="212"/>
      <c r="H177" s="50"/>
      <c r="I177" s="241"/>
      <c r="J177" s="120"/>
      <c r="K177" s="120"/>
      <c r="L177" s="120"/>
      <c r="M177" s="120"/>
      <c r="N177" s="120"/>
    </row>
    <row r="178" spans="1:14" ht="24.95" customHeight="1" x14ac:dyDescent="0.2">
      <c r="A178" s="16">
        <v>173</v>
      </c>
      <c r="B178" s="231"/>
      <c r="C178" s="212"/>
      <c r="D178" s="51"/>
      <c r="E178" s="212"/>
      <c r="F178" s="212"/>
      <c r="G178" s="212"/>
      <c r="H178" s="50"/>
      <c r="I178" s="241"/>
      <c r="J178" s="120"/>
      <c r="K178" s="120"/>
      <c r="L178" s="120"/>
      <c r="M178" s="120"/>
      <c r="N178" s="120"/>
    </row>
    <row r="179" spans="1:14" ht="24.95" customHeight="1" x14ac:dyDescent="0.2">
      <c r="A179" s="16">
        <v>174</v>
      </c>
      <c r="B179" s="231"/>
      <c r="C179" s="212"/>
      <c r="D179" s="51"/>
      <c r="E179" s="212"/>
      <c r="F179" s="212"/>
      <c r="G179" s="212"/>
      <c r="H179" s="50"/>
      <c r="I179" s="241"/>
      <c r="J179" s="120"/>
      <c r="K179" s="120"/>
      <c r="L179" s="120"/>
      <c r="M179" s="120"/>
      <c r="N179" s="120"/>
    </row>
    <row r="180" spans="1:14" ht="24.95" customHeight="1" x14ac:dyDescent="0.2">
      <c r="A180" s="16">
        <v>175</v>
      </c>
      <c r="B180" s="231"/>
      <c r="C180" s="212"/>
      <c r="D180" s="51"/>
      <c r="E180" s="212"/>
      <c r="F180" s="212"/>
      <c r="G180" s="212"/>
      <c r="H180" s="50"/>
      <c r="I180" s="241"/>
      <c r="J180" s="120"/>
      <c r="K180" s="120"/>
      <c r="L180" s="120"/>
      <c r="M180" s="120"/>
      <c r="N180" s="120"/>
    </row>
    <row r="181" spans="1:14" ht="24.95" customHeight="1" x14ac:dyDescent="0.2">
      <c r="A181" s="16">
        <v>176</v>
      </c>
      <c r="B181" s="231"/>
      <c r="C181" s="212"/>
      <c r="D181" s="51"/>
      <c r="E181" s="212"/>
      <c r="F181" s="212"/>
      <c r="G181" s="212"/>
      <c r="H181" s="50"/>
      <c r="I181" s="241"/>
      <c r="J181" s="120"/>
      <c r="K181" s="120"/>
      <c r="L181" s="120"/>
      <c r="M181" s="120"/>
      <c r="N181" s="120"/>
    </row>
    <row r="182" spans="1:14" ht="24.95" customHeight="1" x14ac:dyDescent="0.2">
      <c r="A182" s="16">
        <v>177</v>
      </c>
      <c r="B182" s="231"/>
      <c r="C182" s="212"/>
      <c r="D182" s="51"/>
      <c r="E182" s="212"/>
      <c r="F182" s="212"/>
      <c r="G182" s="212"/>
      <c r="H182" s="50"/>
      <c r="I182" s="241"/>
      <c r="J182" s="120"/>
      <c r="K182" s="120"/>
      <c r="L182" s="120"/>
      <c r="M182" s="120"/>
      <c r="N182" s="120"/>
    </row>
    <row r="183" spans="1:14" ht="24.95" customHeight="1" x14ac:dyDescent="0.2">
      <c r="A183" s="16">
        <v>178</v>
      </c>
      <c r="B183" s="231"/>
      <c r="C183" s="212"/>
      <c r="D183" s="51"/>
      <c r="E183" s="212"/>
      <c r="F183" s="212"/>
      <c r="G183" s="212"/>
      <c r="H183" s="50"/>
      <c r="I183" s="241"/>
      <c r="J183" s="120"/>
      <c r="K183" s="120"/>
      <c r="L183" s="120"/>
      <c r="M183" s="120"/>
      <c r="N183" s="120"/>
    </row>
    <row r="184" spans="1:14" ht="24.95" customHeight="1" x14ac:dyDescent="0.2">
      <c r="A184" s="16">
        <v>179</v>
      </c>
      <c r="B184" s="231"/>
      <c r="C184" s="212"/>
      <c r="D184" s="51"/>
      <c r="E184" s="212"/>
      <c r="F184" s="212"/>
      <c r="G184" s="212"/>
      <c r="H184" s="50"/>
      <c r="I184" s="241"/>
      <c r="J184" s="120"/>
      <c r="K184" s="120"/>
      <c r="L184" s="120"/>
      <c r="M184" s="120"/>
      <c r="N184" s="120"/>
    </row>
    <row r="185" spans="1:14" ht="24.95" customHeight="1" x14ac:dyDescent="0.2">
      <c r="A185" s="16">
        <v>180</v>
      </c>
      <c r="B185" s="231"/>
      <c r="C185" s="212"/>
      <c r="D185" s="51"/>
      <c r="E185" s="212"/>
      <c r="F185" s="212"/>
      <c r="G185" s="212"/>
      <c r="H185" s="50"/>
      <c r="I185" s="241"/>
      <c r="J185" s="120"/>
      <c r="K185" s="120"/>
      <c r="L185" s="120"/>
      <c r="M185" s="120"/>
      <c r="N185" s="120"/>
    </row>
    <row r="186" spans="1:14" ht="24.95" customHeight="1" x14ac:dyDescent="0.2">
      <c r="A186" s="16">
        <v>181</v>
      </c>
      <c r="B186" s="231"/>
      <c r="C186" s="212"/>
      <c r="D186" s="51"/>
      <c r="E186" s="212"/>
      <c r="F186" s="212"/>
      <c r="G186" s="212"/>
      <c r="H186" s="50"/>
      <c r="I186" s="241"/>
      <c r="J186" s="120"/>
      <c r="K186" s="120"/>
      <c r="L186" s="120"/>
      <c r="M186" s="120"/>
      <c r="N186" s="120"/>
    </row>
    <row r="187" spans="1:14" ht="24.95" customHeight="1" x14ac:dyDescent="0.2">
      <c r="A187" s="16">
        <v>182</v>
      </c>
      <c r="B187" s="231"/>
      <c r="C187" s="212"/>
      <c r="D187" s="51"/>
      <c r="E187" s="212"/>
      <c r="F187" s="212"/>
      <c r="G187" s="212"/>
      <c r="H187" s="50"/>
      <c r="I187" s="241"/>
      <c r="J187" s="120"/>
      <c r="K187" s="120"/>
      <c r="L187" s="120"/>
      <c r="M187" s="120"/>
      <c r="N187" s="120"/>
    </row>
    <row r="188" spans="1:14" ht="24.95" customHeight="1" x14ac:dyDescent="0.2">
      <c r="A188" s="16">
        <v>183</v>
      </c>
      <c r="B188" s="231"/>
      <c r="C188" s="212"/>
      <c r="D188" s="51"/>
      <c r="E188" s="212"/>
      <c r="F188" s="212"/>
      <c r="G188" s="212"/>
      <c r="H188" s="50"/>
      <c r="I188" s="241"/>
      <c r="J188" s="120"/>
      <c r="K188" s="120"/>
      <c r="L188" s="120"/>
      <c r="M188" s="120"/>
      <c r="N188" s="120"/>
    </row>
    <row r="189" spans="1:14" ht="24.95" customHeight="1" x14ac:dyDescent="0.2">
      <c r="A189" s="16">
        <v>184</v>
      </c>
      <c r="B189" s="231"/>
      <c r="C189" s="212"/>
      <c r="D189" s="51"/>
      <c r="E189" s="212"/>
      <c r="F189" s="212"/>
      <c r="G189" s="212"/>
      <c r="H189" s="50"/>
      <c r="I189" s="241"/>
      <c r="J189" s="120"/>
      <c r="K189" s="120"/>
      <c r="L189" s="120"/>
      <c r="M189" s="120"/>
      <c r="N189" s="120"/>
    </row>
    <row r="190" spans="1:14" ht="24.95" customHeight="1" x14ac:dyDescent="0.2">
      <c r="A190" s="16">
        <v>185</v>
      </c>
      <c r="B190" s="231"/>
      <c r="C190" s="212"/>
      <c r="D190" s="51"/>
      <c r="E190" s="212"/>
      <c r="F190" s="212"/>
      <c r="G190" s="212"/>
      <c r="H190" s="50"/>
      <c r="I190" s="241"/>
      <c r="J190" s="120"/>
      <c r="K190" s="120"/>
      <c r="L190" s="120"/>
      <c r="M190" s="120"/>
      <c r="N190" s="120"/>
    </row>
    <row r="191" spans="1:14" ht="24.95" customHeight="1" x14ac:dyDescent="0.2">
      <c r="A191" s="16">
        <v>186</v>
      </c>
      <c r="B191" s="231"/>
      <c r="C191" s="212"/>
      <c r="D191" s="51"/>
      <c r="E191" s="212"/>
      <c r="F191" s="212"/>
      <c r="G191" s="212"/>
      <c r="H191" s="50"/>
      <c r="I191" s="241"/>
      <c r="J191" s="120"/>
      <c r="K191" s="120"/>
      <c r="L191" s="120"/>
      <c r="M191" s="120"/>
      <c r="N191" s="120"/>
    </row>
    <row r="192" spans="1:14" ht="24.95" customHeight="1" x14ac:dyDescent="0.2">
      <c r="A192" s="16">
        <v>187</v>
      </c>
      <c r="B192" s="231"/>
      <c r="C192" s="212"/>
      <c r="D192" s="51"/>
      <c r="E192" s="212"/>
      <c r="F192" s="212"/>
      <c r="G192" s="212"/>
      <c r="H192" s="50"/>
      <c r="I192" s="241"/>
      <c r="J192" s="120"/>
      <c r="K192" s="120"/>
      <c r="L192" s="120"/>
      <c r="M192" s="120"/>
      <c r="N192" s="120"/>
    </row>
    <row r="193" spans="1:14" ht="24.95" customHeight="1" x14ac:dyDescent="0.2">
      <c r="A193" s="16">
        <v>188</v>
      </c>
      <c r="B193" s="231"/>
      <c r="C193" s="212"/>
      <c r="D193" s="51"/>
      <c r="E193" s="212"/>
      <c r="F193" s="212"/>
      <c r="G193" s="212"/>
      <c r="H193" s="50"/>
      <c r="I193" s="241"/>
      <c r="J193" s="120"/>
      <c r="K193" s="120"/>
      <c r="L193" s="120"/>
      <c r="M193" s="120"/>
      <c r="N193" s="120"/>
    </row>
    <row r="194" spans="1:14" ht="24.95" customHeight="1" x14ac:dyDescent="0.2">
      <c r="A194" s="16">
        <v>189</v>
      </c>
      <c r="B194" s="231"/>
      <c r="C194" s="212"/>
      <c r="D194" s="51"/>
      <c r="E194" s="212"/>
      <c r="F194" s="212"/>
      <c r="G194" s="212"/>
      <c r="H194" s="50"/>
      <c r="I194" s="241"/>
      <c r="J194" s="120"/>
      <c r="K194" s="120"/>
      <c r="L194" s="120"/>
      <c r="M194" s="120"/>
      <c r="N194" s="120"/>
    </row>
    <row r="195" spans="1:14" ht="24.95" customHeight="1" x14ac:dyDescent="0.2">
      <c r="A195" s="16">
        <v>190</v>
      </c>
      <c r="B195" s="231"/>
      <c r="C195" s="212"/>
      <c r="D195" s="51"/>
      <c r="E195" s="212"/>
      <c r="F195" s="212"/>
      <c r="G195" s="212"/>
      <c r="H195" s="50"/>
      <c r="I195" s="241"/>
      <c r="J195" s="120"/>
      <c r="K195" s="120"/>
      <c r="L195" s="120"/>
      <c r="M195" s="120"/>
      <c r="N195" s="120"/>
    </row>
    <row r="196" spans="1:14" ht="24.95" customHeight="1" x14ac:dyDescent="0.2">
      <c r="A196" s="16">
        <v>191</v>
      </c>
      <c r="B196" s="231"/>
      <c r="C196" s="212"/>
      <c r="D196" s="51"/>
      <c r="E196" s="212"/>
      <c r="F196" s="212"/>
      <c r="G196" s="212"/>
      <c r="H196" s="50"/>
      <c r="I196" s="241"/>
      <c r="J196" s="120"/>
      <c r="K196" s="120"/>
      <c r="L196" s="120"/>
      <c r="M196" s="120"/>
      <c r="N196" s="120"/>
    </row>
    <row r="197" spans="1:14" ht="24.95" customHeight="1" x14ac:dyDescent="0.2">
      <c r="A197" s="16">
        <v>192</v>
      </c>
      <c r="B197" s="231"/>
      <c r="C197" s="212"/>
      <c r="D197" s="51"/>
      <c r="E197" s="212"/>
      <c r="F197" s="212"/>
      <c r="G197" s="212"/>
      <c r="H197" s="50"/>
      <c r="I197" s="241"/>
      <c r="J197" s="120"/>
      <c r="K197" s="120"/>
      <c r="L197" s="120"/>
      <c r="M197" s="120"/>
      <c r="N197" s="120"/>
    </row>
    <row r="198" spans="1:14" ht="24.95" customHeight="1" x14ac:dyDescent="0.2">
      <c r="A198" s="16">
        <v>193</v>
      </c>
      <c r="B198" s="231"/>
      <c r="C198" s="212"/>
      <c r="D198" s="51"/>
      <c r="E198" s="212"/>
      <c r="F198" s="212"/>
      <c r="G198" s="212"/>
      <c r="H198" s="50"/>
      <c r="I198" s="241"/>
      <c r="J198" s="120"/>
      <c r="K198" s="120"/>
      <c r="L198" s="120"/>
      <c r="M198" s="120"/>
      <c r="N198" s="120"/>
    </row>
    <row r="199" spans="1:14" ht="24.95" customHeight="1" x14ac:dyDescent="0.2">
      <c r="A199" s="16">
        <v>194</v>
      </c>
      <c r="B199" s="231"/>
      <c r="C199" s="212"/>
      <c r="D199" s="51"/>
      <c r="E199" s="212"/>
      <c r="F199" s="212"/>
      <c r="G199" s="212"/>
      <c r="H199" s="50"/>
      <c r="I199" s="241"/>
      <c r="J199" s="120"/>
      <c r="K199" s="120"/>
      <c r="L199" s="120"/>
      <c r="M199" s="120"/>
      <c r="N199" s="120"/>
    </row>
    <row r="200" spans="1:14" ht="24.95" customHeight="1" x14ac:dyDescent="0.2">
      <c r="A200" s="16">
        <v>195</v>
      </c>
      <c r="B200" s="231"/>
      <c r="C200" s="212"/>
      <c r="D200" s="51"/>
      <c r="E200" s="212"/>
      <c r="F200" s="212"/>
      <c r="G200" s="212"/>
      <c r="H200" s="50"/>
      <c r="I200" s="241"/>
      <c r="J200" s="120"/>
      <c r="K200" s="120"/>
      <c r="L200" s="120"/>
      <c r="M200" s="120"/>
      <c r="N200" s="120"/>
    </row>
    <row r="201" spans="1:14" ht="24.95" customHeight="1" x14ac:dyDescent="0.2">
      <c r="A201" s="16">
        <v>196</v>
      </c>
      <c r="B201" s="231"/>
      <c r="C201" s="212"/>
      <c r="D201" s="51"/>
      <c r="E201" s="212"/>
      <c r="F201" s="212"/>
      <c r="G201" s="212"/>
      <c r="H201" s="50"/>
      <c r="I201" s="241"/>
      <c r="J201" s="120"/>
      <c r="K201" s="120"/>
      <c r="L201" s="120"/>
      <c r="M201" s="120"/>
      <c r="N201" s="120"/>
    </row>
    <row r="202" spans="1:14" ht="24.95" customHeight="1" x14ac:dyDescent="0.2">
      <c r="A202" s="16">
        <v>197</v>
      </c>
      <c r="B202" s="231"/>
      <c r="C202" s="212"/>
      <c r="D202" s="51"/>
      <c r="E202" s="212"/>
      <c r="F202" s="212"/>
      <c r="G202" s="212"/>
      <c r="H202" s="50"/>
      <c r="I202" s="241"/>
      <c r="J202" s="120"/>
      <c r="K202" s="120"/>
      <c r="L202" s="120"/>
      <c r="M202" s="120"/>
      <c r="N202" s="120"/>
    </row>
    <row r="203" spans="1:14" ht="24.95" customHeight="1" x14ac:dyDescent="0.2">
      <c r="A203" s="16">
        <v>198</v>
      </c>
      <c r="B203" s="231"/>
      <c r="C203" s="212"/>
      <c r="D203" s="51"/>
      <c r="E203" s="212"/>
      <c r="F203" s="212"/>
      <c r="G203" s="212"/>
      <c r="H203" s="50"/>
      <c r="I203" s="241"/>
      <c r="J203" s="120"/>
      <c r="K203" s="120"/>
      <c r="L203" s="120"/>
      <c r="M203" s="120"/>
      <c r="N203" s="120"/>
    </row>
    <row r="204" spans="1:14" ht="24.95" customHeight="1" x14ac:dyDescent="0.2">
      <c r="A204" s="16">
        <v>199</v>
      </c>
      <c r="B204" s="231"/>
      <c r="C204" s="212"/>
      <c r="D204" s="51"/>
      <c r="E204" s="212"/>
      <c r="F204" s="212"/>
      <c r="G204" s="212"/>
      <c r="H204" s="50"/>
      <c r="I204" s="241"/>
      <c r="J204" s="120"/>
      <c r="K204" s="120"/>
      <c r="L204" s="120"/>
      <c r="M204" s="120"/>
      <c r="N204" s="120"/>
    </row>
    <row r="205" spans="1:14" ht="24.95" customHeight="1" thickBot="1" x14ac:dyDescent="0.25">
      <c r="A205" s="16">
        <v>200</v>
      </c>
      <c r="B205" s="233"/>
      <c r="C205" s="201"/>
      <c r="D205" s="53"/>
      <c r="E205" s="201"/>
      <c r="F205" s="201"/>
      <c r="G205" s="201"/>
      <c r="H205" s="53"/>
      <c r="I205" s="244"/>
      <c r="J205" s="120"/>
      <c r="K205" s="120"/>
      <c r="L205" s="120"/>
      <c r="M205" s="120"/>
      <c r="N205" s="120"/>
    </row>
  </sheetData>
  <sheetProtection sheet="1" objects="1" scenarios="1" insertRows="0"/>
  <mergeCells count="4">
    <mergeCell ref="A1:I1"/>
    <mergeCell ref="A2:B2"/>
    <mergeCell ref="A3:B3"/>
    <mergeCell ref="A4:B4"/>
  </mergeCells>
  <dataValidations count="2">
    <dataValidation type="list" allowBlank="1" showInputMessage="1" showErrorMessage="1" promptTitle="Compliance Code" prompt="1- Compliant (service complete)_x000a_2- Not Compliant (service complete)_x000a_3- No service provided_x000a_4a- BMI percentile not documented_x000a_4b- Counseling not documented _x000a_5- Can't determine if service is indicated_x000a_6- Patient refused/declined services_x000a_7- Excluded" sqref="H6:H205">
      <formula1>"1,2,3,4a,4b,5,6,7"</formula1>
    </dataValidation>
    <dataValidation type="date" allowBlank="1" showInputMessage="1" showErrorMessage="1" errorTitle="Date of birth out of range" error="For inclusion in this universe, the patient must have a date of birth between the dates of 1/1/1998 and 12/31/2012. " sqref="C6:C205">
      <formula1>35796</formula1>
      <formula2>41274</formula2>
    </dataValidation>
  </dataValidations>
  <pageMargins left="0.5" right="0.5" top="0.5" bottom="0.5"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205"/>
  <sheetViews>
    <sheetView zoomScaleNormal="150" workbookViewId="0">
      <selection sqref="A1:I1"/>
    </sheetView>
  </sheetViews>
  <sheetFormatPr defaultRowHeight="12.75" x14ac:dyDescent="0.2"/>
  <cols>
    <col min="2" max="2" width="17" style="234" customWidth="1"/>
    <col min="3" max="3" width="15.28515625" customWidth="1"/>
    <col min="4" max="4" width="12.85546875" customWidth="1"/>
    <col min="5" max="5" width="12.42578125" customWidth="1"/>
    <col min="6" max="6" width="11" customWidth="1"/>
    <col min="7" max="7" width="12.85546875" customWidth="1"/>
    <col min="8" max="8" width="12.5703125" customWidth="1"/>
    <col min="9" max="9" width="50.85546875" style="9" customWidth="1"/>
  </cols>
  <sheetData>
    <row r="1" spans="1:14" ht="25.5" customHeight="1" thickBot="1" x14ac:dyDescent="0.25">
      <c r="A1" s="305" t="s">
        <v>48</v>
      </c>
      <c r="B1" s="306"/>
      <c r="C1" s="306"/>
      <c r="D1" s="306"/>
      <c r="E1" s="306"/>
      <c r="F1" s="306"/>
      <c r="G1" s="323"/>
      <c r="H1" s="323"/>
      <c r="I1" s="308"/>
      <c r="J1" s="119"/>
      <c r="K1" s="119"/>
      <c r="L1" s="120"/>
      <c r="M1" s="120"/>
      <c r="N1" s="120"/>
    </row>
    <row r="2" spans="1:14" ht="24.95" customHeight="1" thickBot="1" x14ac:dyDescent="0.25">
      <c r="A2" s="309" t="s">
        <v>5</v>
      </c>
      <c r="B2" s="309"/>
      <c r="C2" s="54"/>
      <c r="D2" s="22"/>
      <c r="E2" s="23"/>
      <c r="F2" s="23"/>
      <c r="G2" s="23"/>
      <c r="H2" s="23"/>
      <c r="I2" s="237" t="s">
        <v>8</v>
      </c>
      <c r="J2" s="120"/>
      <c r="K2" s="120"/>
      <c r="L2" s="120"/>
      <c r="M2" s="120"/>
      <c r="N2" s="120"/>
    </row>
    <row r="3" spans="1:14" ht="24.95" customHeight="1" thickBot="1" x14ac:dyDescent="0.25">
      <c r="A3" s="309" t="s">
        <v>7</v>
      </c>
      <c r="B3" s="309"/>
      <c r="C3" s="47">
        <f>COUNTA(B6:B205)-I3</f>
        <v>0</v>
      </c>
      <c r="D3" s="24"/>
      <c r="E3" s="25"/>
      <c r="F3" s="25"/>
      <c r="G3" s="25"/>
      <c r="H3" s="25"/>
      <c r="I3" s="245">
        <f>COUNTIF(H6:H205, 7)</f>
        <v>0</v>
      </c>
      <c r="J3" s="120"/>
      <c r="K3" s="120"/>
      <c r="L3" s="120"/>
      <c r="M3" s="120"/>
      <c r="N3" s="120"/>
    </row>
    <row r="4" spans="1:14" ht="24.95" customHeight="1" thickBot="1" x14ac:dyDescent="0.25">
      <c r="A4" s="304" t="s">
        <v>6</v>
      </c>
      <c r="B4" s="304"/>
      <c r="C4" s="48">
        <f>COUNTIF(H6:H205, 1)</f>
        <v>0</v>
      </c>
      <c r="D4" s="26"/>
      <c r="E4" s="27"/>
      <c r="F4" s="27"/>
      <c r="G4" s="27"/>
      <c r="H4" s="27"/>
      <c r="I4" s="247"/>
      <c r="J4" s="120"/>
      <c r="K4" s="120"/>
      <c r="L4" s="120"/>
      <c r="M4" s="120"/>
      <c r="N4" s="120"/>
    </row>
    <row r="5" spans="1:14" ht="39" thickBot="1" x14ac:dyDescent="0.25">
      <c r="A5" s="12" t="s">
        <v>4</v>
      </c>
      <c r="B5" s="228" t="s">
        <v>0</v>
      </c>
      <c r="C5" s="13" t="s">
        <v>1</v>
      </c>
      <c r="D5" s="13" t="s">
        <v>43</v>
      </c>
      <c r="E5" s="13" t="s">
        <v>35</v>
      </c>
      <c r="F5" s="13" t="s">
        <v>36</v>
      </c>
      <c r="G5" s="21" t="s">
        <v>42</v>
      </c>
      <c r="H5" s="21" t="s">
        <v>20</v>
      </c>
      <c r="I5" s="15" t="s">
        <v>3</v>
      </c>
      <c r="J5" s="121"/>
      <c r="K5" s="121"/>
      <c r="L5" s="120"/>
      <c r="M5" s="120"/>
      <c r="N5" s="120"/>
    </row>
    <row r="6" spans="1:14" ht="24.95" customHeight="1" x14ac:dyDescent="0.2">
      <c r="A6" s="16">
        <v>1</v>
      </c>
      <c r="B6" s="230"/>
      <c r="C6" s="152"/>
      <c r="D6" s="152"/>
      <c r="E6" s="50"/>
      <c r="F6" s="50"/>
      <c r="G6" s="152"/>
      <c r="H6" s="50"/>
      <c r="I6" s="240"/>
      <c r="J6" s="120"/>
      <c r="K6" s="120"/>
      <c r="L6" s="120"/>
      <c r="M6" s="120"/>
      <c r="N6" s="120"/>
    </row>
    <row r="7" spans="1:14" ht="24.95" customHeight="1" x14ac:dyDescent="0.2">
      <c r="A7" s="17">
        <f t="shared" ref="A7:A70" si="0">1+A6</f>
        <v>2</v>
      </c>
      <c r="B7" s="230"/>
      <c r="C7" s="152"/>
      <c r="D7" s="212"/>
      <c r="E7" s="51"/>
      <c r="F7" s="51"/>
      <c r="G7" s="152"/>
      <c r="H7" s="50"/>
      <c r="I7" s="241"/>
      <c r="J7" s="120"/>
      <c r="K7" s="120"/>
      <c r="L7" s="120"/>
      <c r="M7" s="120"/>
      <c r="N7" s="120"/>
    </row>
    <row r="8" spans="1:14" ht="24.95" customHeight="1" x14ac:dyDescent="0.2">
      <c r="A8" s="17">
        <f t="shared" si="0"/>
        <v>3</v>
      </c>
      <c r="B8" s="230"/>
      <c r="C8" s="212"/>
      <c r="D8" s="212"/>
      <c r="E8" s="51"/>
      <c r="F8" s="51"/>
      <c r="G8" s="152"/>
      <c r="H8" s="50"/>
      <c r="I8" s="241"/>
      <c r="J8" s="120"/>
      <c r="K8" s="120"/>
      <c r="L8" s="120"/>
      <c r="M8" s="120"/>
      <c r="N8" s="120"/>
    </row>
    <row r="9" spans="1:14" ht="24.95" customHeight="1" x14ac:dyDescent="0.2">
      <c r="A9" s="17">
        <f t="shared" si="0"/>
        <v>4</v>
      </c>
      <c r="B9" s="230"/>
      <c r="C9" s="212"/>
      <c r="D9" s="212"/>
      <c r="E9" s="51"/>
      <c r="F9" s="51"/>
      <c r="G9" s="152"/>
      <c r="H9" s="50"/>
      <c r="I9" s="241"/>
      <c r="J9" s="120"/>
      <c r="K9" s="120"/>
      <c r="L9" s="120"/>
      <c r="M9" s="120"/>
      <c r="N9" s="120"/>
    </row>
    <row r="10" spans="1:14" ht="24.95" customHeight="1" x14ac:dyDescent="0.2">
      <c r="A10" s="17">
        <f t="shared" si="0"/>
        <v>5</v>
      </c>
      <c r="B10" s="230"/>
      <c r="C10" s="212"/>
      <c r="D10" s="212"/>
      <c r="E10" s="51"/>
      <c r="F10" s="51"/>
      <c r="G10" s="152"/>
      <c r="H10" s="50"/>
      <c r="I10" s="241"/>
      <c r="J10" s="120"/>
      <c r="K10" s="120"/>
      <c r="L10" s="120"/>
      <c r="M10" s="120"/>
      <c r="N10" s="120"/>
    </row>
    <row r="11" spans="1:14" ht="24.95" customHeight="1" x14ac:dyDescent="0.2">
      <c r="A11" s="17">
        <f t="shared" si="0"/>
        <v>6</v>
      </c>
      <c r="B11" s="230"/>
      <c r="C11" s="212"/>
      <c r="D11" s="212"/>
      <c r="E11" s="51"/>
      <c r="F11" s="51"/>
      <c r="G11" s="152"/>
      <c r="H11" s="50"/>
      <c r="I11" s="241"/>
      <c r="J11" s="120"/>
      <c r="K11" s="120"/>
      <c r="L11" s="120"/>
      <c r="M11" s="120"/>
      <c r="N11" s="120"/>
    </row>
    <row r="12" spans="1:14" ht="24.95" customHeight="1" x14ac:dyDescent="0.2">
      <c r="A12" s="17">
        <f t="shared" si="0"/>
        <v>7</v>
      </c>
      <c r="B12" s="230"/>
      <c r="C12" s="212"/>
      <c r="D12" s="212"/>
      <c r="E12" s="51"/>
      <c r="F12" s="51"/>
      <c r="G12" s="152"/>
      <c r="H12" s="50"/>
      <c r="I12" s="241"/>
      <c r="J12" s="120"/>
      <c r="K12" s="120"/>
      <c r="L12" s="120"/>
      <c r="M12" s="120"/>
      <c r="N12" s="120"/>
    </row>
    <row r="13" spans="1:14" ht="24.95" customHeight="1" x14ac:dyDescent="0.2">
      <c r="A13" s="17">
        <f t="shared" si="0"/>
        <v>8</v>
      </c>
      <c r="B13" s="230"/>
      <c r="C13" s="212"/>
      <c r="D13" s="212"/>
      <c r="E13" s="51"/>
      <c r="F13" s="51"/>
      <c r="G13" s="152"/>
      <c r="H13" s="50"/>
      <c r="I13" s="241"/>
      <c r="J13" s="120"/>
      <c r="K13" s="120"/>
      <c r="L13" s="120"/>
      <c r="M13" s="120"/>
      <c r="N13" s="120"/>
    </row>
    <row r="14" spans="1:14" ht="24.95" customHeight="1" x14ac:dyDescent="0.2">
      <c r="A14" s="17">
        <f t="shared" si="0"/>
        <v>9</v>
      </c>
      <c r="B14" s="230"/>
      <c r="C14" s="212"/>
      <c r="D14" s="212"/>
      <c r="E14" s="51"/>
      <c r="F14" s="51"/>
      <c r="G14" s="152"/>
      <c r="H14" s="50"/>
      <c r="I14" s="241"/>
      <c r="J14" s="120"/>
      <c r="K14" s="120"/>
      <c r="L14" s="120"/>
      <c r="M14" s="120"/>
      <c r="N14" s="120"/>
    </row>
    <row r="15" spans="1:14" ht="24.95" customHeight="1" x14ac:dyDescent="0.2">
      <c r="A15" s="17">
        <f t="shared" si="0"/>
        <v>10</v>
      </c>
      <c r="B15" s="230"/>
      <c r="C15" s="212"/>
      <c r="D15" s="212"/>
      <c r="E15" s="51"/>
      <c r="F15" s="51"/>
      <c r="G15" s="152"/>
      <c r="H15" s="50"/>
      <c r="I15" s="241"/>
      <c r="J15" s="120"/>
      <c r="K15" s="120"/>
      <c r="L15" s="120"/>
      <c r="M15" s="120"/>
      <c r="N15" s="120"/>
    </row>
    <row r="16" spans="1:14" ht="24.95" customHeight="1" x14ac:dyDescent="0.2">
      <c r="A16" s="17">
        <f t="shared" si="0"/>
        <v>11</v>
      </c>
      <c r="B16" s="230"/>
      <c r="C16" s="212"/>
      <c r="D16" s="212"/>
      <c r="E16" s="51"/>
      <c r="F16" s="51"/>
      <c r="G16" s="152"/>
      <c r="H16" s="50"/>
      <c r="I16" s="241"/>
      <c r="J16" s="120"/>
      <c r="K16" s="120"/>
      <c r="L16" s="120"/>
      <c r="M16" s="120"/>
      <c r="N16" s="120"/>
    </row>
    <row r="17" spans="1:14" ht="24.95" customHeight="1" x14ac:dyDescent="0.2">
      <c r="A17" s="17">
        <f t="shared" si="0"/>
        <v>12</v>
      </c>
      <c r="B17" s="230"/>
      <c r="C17" s="212"/>
      <c r="D17" s="212"/>
      <c r="E17" s="51"/>
      <c r="F17" s="51"/>
      <c r="G17" s="152"/>
      <c r="H17" s="50"/>
      <c r="I17" s="241"/>
      <c r="J17" s="120"/>
      <c r="K17" s="120"/>
      <c r="L17" s="120"/>
      <c r="M17" s="120"/>
      <c r="N17" s="120"/>
    </row>
    <row r="18" spans="1:14" ht="24.95" customHeight="1" x14ac:dyDescent="0.2">
      <c r="A18" s="17">
        <f t="shared" si="0"/>
        <v>13</v>
      </c>
      <c r="B18" s="230"/>
      <c r="C18" s="212"/>
      <c r="D18" s="212"/>
      <c r="E18" s="51"/>
      <c r="F18" s="51"/>
      <c r="G18" s="152"/>
      <c r="H18" s="50"/>
      <c r="I18" s="241"/>
      <c r="J18" s="120"/>
      <c r="K18" s="120"/>
      <c r="L18" s="120"/>
      <c r="M18" s="120"/>
      <c r="N18" s="120"/>
    </row>
    <row r="19" spans="1:14" ht="24.95" customHeight="1" x14ac:dyDescent="0.2">
      <c r="A19" s="17">
        <f t="shared" si="0"/>
        <v>14</v>
      </c>
      <c r="B19" s="230"/>
      <c r="C19" s="212"/>
      <c r="D19" s="212"/>
      <c r="E19" s="51"/>
      <c r="F19" s="51"/>
      <c r="G19" s="152"/>
      <c r="H19" s="50"/>
      <c r="I19" s="241"/>
      <c r="J19" s="120"/>
      <c r="K19" s="120"/>
      <c r="L19" s="120"/>
      <c r="M19" s="120"/>
      <c r="N19" s="120"/>
    </row>
    <row r="20" spans="1:14" ht="24.95" customHeight="1" x14ac:dyDescent="0.2">
      <c r="A20" s="17">
        <f t="shared" si="0"/>
        <v>15</v>
      </c>
      <c r="B20" s="230"/>
      <c r="C20" s="212"/>
      <c r="D20" s="212"/>
      <c r="E20" s="51"/>
      <c r="F20" s="51"/>
      <c r="G20" s="152"/>
      <c r="H20" s="50"/>
      <c r="I20" s="241"/>
      <c r="J20" s="120"/>
      <c r="K20" s="120"/>
      <c r="L20" s="120"/>
      <c r="M20" s="120"/>
      <c r="N20" s="120"/>
    </row>
    <row r="21" spans="1:14" ht="24.95" customHeight="1" x14ac:dyDescent="0.2">
      <c r="A21" s="17">
        <f t="shared" si="0"/>
        <v>16</v>
      </c>
      <c r="B21" s="230"/>
      <c r="C21" s="212"/>
      <c r="D21" s="212"/>
      <c r="E21" s="51"/>
      <c r="F21" s="51"/>
      <c r="G21" s="152"/>
      <c r="H21" s="50"/>
      <c r="I21" s="241"/>
      <c r="J21" s="120"/>
      <c r="K21" s="120"/>
      <c r="L21" s="120"/>
      <c r="M21" s="120"/>
      <c r="N21" s="120"/>
    </row>
    <row r="22" spans="1:14" ht="24.95" customHeight="1" x14ac:dyDescent="0.2">
      <c r="A22" s="17">
        <f t="shared" si="0"/>
        <v>17</v>
      </c>
      <c r="B22" s="230"/>
      <c r="C22" s="212"/>
      <c r="D22" s="212"/>
      <c r="E22" s="51"/>
      <c r="F22" s="51"/>
      <c r="G22" s="152"/>
      <c r="H22" s="50"/>
      <c r="I22" s="241"/>
      <c r="J22" s="120"/>
      <c r="K22" s="120"/>
      <c r="L22" s="120"/>
      <c r="M22" s="120"/>
      <c r="N22" s="120"/>
    </row>
    <row r="23" spans="1:14" ht="24.95" customHeight="1" x14ac:dyDescent="0.2">
      <c r="A23" s="17">
        <f t="shared" si="0"/>
        <v>18</v>
      </c>
      <c r="B23" s="230"/>
      <c r="C23" s="212"/>
      <c r="D23" s="212"/>
      <c r="E23" s="51"/>
      <c r="F23" s="51"/>
      <c r="G23" s="152"/>
      <c r="H23" s="50"/>
      <c r="I23" s="241"/>
      <c r="J23" s="120"/>
      <c r="K23" s="120"/>
      <c r="L23" s="120"/>
      <c r="M23" s="120"/>
      <c r="N23" s="120"/>
    </row>
    <row r="24" spans="1:14" ht="24.95" customHeight="1" x14ac:dyDescent="0.2">
      <c r="A24" s="17">
        <f t="shared" si="0"/>
        <v>19</v>
      </c>
      <c r="B24" s="230"/>
      <c r="C24" s="212"/>
      <c r="D24" s="212"/>
      <c r="E24" s="51"/>
      <c r="F24" s="51"/>
      <c r="G24" s="152"/>
      <c r="H24" s="50"/>
      <c r="I24" s="241"/>
      <c r="J24" s="120"/>
      <c r="K24" s="120"/>
      <c r="L24" s="120"/>
      <c r="M24" s="120"/>
      <c r="N24" s="120"/>
    </row>
    <row r="25" spans="1:14" ht="24.95" customHeight="1" x14ac:dyDescent="0.2">
      <c r="A25" s="17">
        <f t="shared" si="0"/>
        <v>20</v>
      </c>
      <c r="B25" s="230"/>
      <c r="C25" s="212"/>
      <c r="D25" s="212"/>
      <c r="E25" s="51"/>
      <c r="F25" s="51"/>
      <c r="G25" s="152"/>
      <c r="H25" s="50"/>
      <c r="I25" s="241"/>
      <c r="J25" s="120"/>
      <c r="K25" s="120"/>
      <c r="L25" s="120"/>
      <c r="M25" s="120"/>
      <c r="N25" s="120"/>
    </row>
    <row r="26" spans="1:14" ht="24.95" customHeight="1" x14ac:dyDescent="0.2">
      <c r="A26" s="17">
        <f t="shared" si="0"/>
        <v>21</v>
      </c>
      <c r="B26" s="230"/>
      <c r="C26" s="212"/>
      <c r="D26" s="212"/>
      <c r="E26" s="51"/>
      <c r="F26" s="51"/>
      <c r="G26" s="152"/>
      <c r="H26" s="50"/>
      <c r="I26" s="241"/>
      <c r="J26" s="120"/>
      <c r="K26" s="120"/>
      <c r="L26" s="120"/>
      <c r="M26" s="120"/>
      <c r="N26" s="120"/>
    </row>
    <row r="27" spans="1:14" ht="24.95" customHeight="1" x14ac:dyDescent="0.2">
      <c r="A27" s="17">
        <f t="shared" si="0"/>
        <v>22</v>
      </c>
      <c r="B27" s="230"/>
      <c r="C27" s="212"/>
      <c r="D27" s="212"/>
      <c r="E27" s="51"/>
      <c r="F27" s="51"/>
      <c r="G27" s="152"/>
      <c r="H27" s="50"/>
      <c r="I27" s="241"/>
      <c r="J27" s="120"/>
      <c r="K27" s="120"/>
      <c r="L27" s="120"/>
      <c r="M27" s="120"/>
      <c r="N27" s="120"/>
    </row>
    <row r="28" spans="1:14" ht="24.95" customHeight="1" x14ac:dyDescent="0.2">
      <c r="A28" s="17">
        <f t="shared" si="0"/>
        <v>23</v>
      </c>
      <c r="B28" s="230"/>
      <c r="C28" s="212"/>
      <c r="D28" s="212"/>
      <c r="E28" s="51"/>
      <c r="F28" s="51"/>
      <c r="G28" s="152"/>
      <c r="H28" s="50"/>
      <c r="I28" s="241"/>
      <c r="J28" s="120"/>
      <c r="K28" s="120"/>
      <c r="L28" s="120"/>
      <c r="M28" s="120"/>
      <c r="N28" s="120"/>
    </row>
    <row r="29" spans="1:14" ht="24.95" customHeight="1" x14ac:dyDescent="0.2">
      <c r="A29" s="17">
        <f t="shared" si="0"/>
        <v>24</v>
      </c>
      <c r="B29" s="230"/>
      <c r="C29" s="212"/>
      <c r="D29" s="212"/>
      <c r="E29" s="51"/>
      <c r="F29" s="51"/>
      <c r="G29" s="152"/>
      <c r="H29" s="50"/>
      <c r="I29" s="241"/>
      <c r="J29" s="120"/>
      <c r="K29" s="120"/>
      <c r="L29" s="120"/>
      <c r="M29" s="120"/>
      <c r="N29" s="120"/>
    </row>
    <row r="30" spans="1:14" ht="24.95" customHeight="1" x14ac:dyDescent="0.2">
      <c r="A30" s="17">
        <f t="shared" si="0"/>
        <v>25</v>
      </c>
      <c r="B30" s="230"/>
      <c r="C30" s="212"/>
      <c r="D30" s="212"/>
      <c r="E30" s="51"/>
      <c r="F30" s="51"/>
      <c r="G30" s="152"/>
      <c r="H30" s="50"/>
      <c r="I30" s="241"/>
      <c r="J30" s="120"/>
      <c r="K30" s="120"/>
      <c r="L30" s="120"/>
      <c r="M30" s="120"/>
      <c r="N30" s="120"/>
    </row>
    <row r="31" spans="1:14" ht="24.95" customHeight="1" x14ac:dyDescent="0.2">
      <c r="A31" s="17">
        <f t="shared" si="0"/>
        <v>26</v>
      </c>
      <c r="B31" s="230"/>
      <c r="C31" s="212"/>
      <c r="D31" s="212"/>
      <c r="E31" s="51"/>
      <c r="F31" s="51"/>
      <c r="G31" s="152"/>
      <c r="H31" s="50"/>
      <c r="I31" s="241"/>
      <c r="J31" s="120"/>
      <c r="K31" s="120"/>
      <c r="L31" s="120"/>
      <c r="M31" s="120"/>
      <c r="N31" s="120"/>
    </row>
    <row r="32" spans="1:14" ht="24.95" customHeight="1" x14ac:dyDescent="0.2">
      <c r="A32" s="17">
        <f t="shared" si="0"/>
        <v>27</v>
      </c>
      <c r="B32" s="230"/>
      <c r="C32" s="212"/>
      <c r="D32" s="212"/>
      <c r="E32" s="51"/>
      <c r="F32" s="51"/>
      <c r="G32" s="152"/>
      <c r="H32" s="50"/>
      <c r="I32" s="241"/>
      <c r="J32" s="120"/>
      <c r="K32" s="120"/>
      <c r="L32" s="120"/>
      <c r="M32" s="120"/>
      <c r="N32" s="120"/>
    </row>
    <row r="33" spans="1:14" ht="24.95" customHeight="1" x14ac:dyDescent="0.2">
      <c r="A33" s="17">
        <f t="shared" si="0"/>
        <v>28</v>
      </c>
      <c r="B33" s="230"/>
      <c r="C33" s="212"/>
      <c r="D33" s="212"/>
      <c r="E33" s="51"/>
      <c r="F33" s="51"/>
      <c r="G33" s="152"/>
      <c r="H33" s="50"/>
      <c r="I33" s="241"/>
      <c r="J33" s="120"/>
      <c r="K33" s="120"/>
      <c r="L33" s="120"/>
      <c r="M33" s="120"/>
      <c r="N33" s="120"/>
    </row>
    <row r="34" spans="1:14" ht="24.95" customHeight="1" x14ac:dyDescent="0.2">
      <c r="A34" s="17">
        <f t="shared" si="0"/>
        <v>29</v>
      </c>
      <c r="B34" s="230"/>
      <c r="C34" s="212"/>
      <c r="D34" s="212"/>
      <c r="E34" s="51"/>
      <c r="F34" s="51"/>
      <c r="G34" s="152"/>
      <c r="H34" s="50"/>
      <c r="I34" s="241"/>
      <c r="J34" s="120"/>
      <c r="K34" s="120"/>
      <c r="L34" s="120"/>
      <c r="M34" s="120"/>
      <c r="N34" s="120"/>
    </row>
    <row r="35" spans="1:14" ht="24.95" customHeight="1" x14ac:dyDescent="0.2">
      <c r="A35" s="17">
        <f t="shared" si="0"/>
        <v>30</v>
      </c>
      <c r="B35" s="230"/>
      <c r="C35" s="212"/>
      <c r="D35" s="212"/>
      <c r="E35" s="51"/>
      <c r="F35" s="51"/>
      <c r="G35" s="152"/>
      <c r="H35" s="50"/>
      <c r="I35" s="241"/>
      <c r="J35" s="120"/>
      <c r="K35" s="120"/>
      <c r="L35" s="120"/>
      <c r="M35" s="120"/>
      <c r="N35" s="120"/>
    </row>
    <row r="36" spans="1:14" ht="24.95" customHeight="1" x14ac:dyDescent="0.2">
      <c r="A36" s="17">
        <f t="shared" si="0"/>
        <v>31</v>
      </c>
      <c r="B36" s="230"/>
      <c r="C36" s="212"/>
      <c r="D36" s="212"/>
      <c r="E36" s="51"/>
      <c r="F36" s="51"/>
      <c r="G36" s="152"/>
      <c r="H36" s="50"/>
      <c r="I36" s="241"/>
      <c r="J36" s="120"/>
      <c r="K36" s="120"/>
      <c r="L36" s="120"/>
      <c r="M36" s="120"/>
      <c r="N36" s="120"/>
    </row>
    <row r="37" spans="1:14" ht="24.95" customHeight="1" x14ac:dyDescent="0.2">
      <c r="A37" s="17">
        <f t="shared" si="0"/>
        <v>32</v>
      </c>
      <c r="B37" s="230"/>
      <c r="C37" s="212"/>
      <c r="D37" s="212"/>
      <c r="E37" s="51"/>
      <c r="F37" s="51"/>
      <c r="G37" s="152"/>
      <c r="H37" s="50"/>
      <c r="I37" s="241"/>
      <c r="J37" s="120"/>
      <c r="K37" s="120"/>
      <c r="L37" s="120"/>
      <c r="M37" s="120"/>
      <c r="N37" s="120"/>
    </row>
    <row r="38" spans="1:14" ht="24.95" customHeight="1" x14ac:dyDescent="0.2">
      <c r="A38" s="17">
        <f t="shared" si="0"/>
        <v>33</v>
      </c>
      <c r="B38" s="230"/>
      <c r="C38" s="212"/>
      <c r="D38" s="212"/>
      <c r="E38" s="51"/>
      <c r="F38" s="51"/>
      <c r="G38" s="152"/>
      <c r="H38" s="50"/>
      <c r="I38" s="241"/>
      <c r="J38" s="120"/>
      <c r="K38" s="120"/>
      <c r="L38" s="120"/>
      <c r="M38" s="120"/>
      <c r="N38" s="120"/>
    </row>
    <row r="39" spans="1:14" ht="24.95" customHeight="1" x14ac:dyDescent="0.2">
      <c r="A39" s="17">
        <f t="shared" si="0"/>
        <v>34</v>
      </c>
      <c r="B39" s="230"/>
      <c r="C39" s="212"/>
      <c r="D39" s="212"/>
      <c r="E39" s="51"/>
      <c r="F39" s="51"/>
      <c r="G39" s="152"/>
      <c r="H39" s="50"/>
      <c r="I39" s="241"/>
      <c r="J39" s="120"/>
      <c r="K39" s="120"/>
      <c r="L39" s="120"/>
      <c r="M39" s="120"/>
      <c r="N39" s="120"/>
    </row>
    <row r="40" spans="1:14" ht="24.95" customHeight="1" x14ac:dyDescent="0.2">
      <c r="A40" s="17">
        <f t="shared" si="0"/>
        <v>35</v>
      </c>
      <c r="B40" s="230"/>
      <c r="C40" s="212"/>
      <c r="D40" s="212"/>
      <c r="E40" s="51"/>
      <c r="F40" s="51"/>
      <c r="G40" s="152"/>
      <c r="H40" s="50"/>
      <c r="I40" s="241"/>
      <c r="J40" s="120"/>
      <c r="K40" s="120"/>
      <c r="L40" s="120"/>
      <c r="M40" s="120"/>
      <c r="N40" s="120"/>
    </row>
    <row r="41" spans="1:14" ht="24.95" customHeight="1" x14ac:dyDescent="0.2">
      <c r="A41" s="17">
        <f t="shared" si="0"/>
        <v>36</v>
      </c>
      <c r="B41" s="230"/>
      <c r="C41" s="212"/>
      <c r="D41" s="212"/>
      <c r="E41" s="51"/>
      <c r="F41" s="51"/>
      <c r="G41" s="152"/>
      <c r="H41" s="50"/>
      <c r="I41" s="241"/>
      <c r="J41" s="120"/>
      <c r="K41" s="120"/>
      <c r="L41" s="120"/>
      <c r="M41" s="120"/>
      <c r="N41" s="120"/>
    </row>
    <row r="42" spans="1:14" ht="24.95" customHeight="1" x14ac:dyDescent="0.2">
      <c r="A42" s="17">
        <f t="shared" si="0"/>
        <v>37</v>
      </c>
      <c r="B42" s="230"/>
      <c r="C42" s="212"/>
      <c r="D42" s="212"/>
      <c r="E42" s="51"/>
      <c r="F42" s="51"/>
      <c r="G42" s="152"/>
      <c r="H42" s="50"/>
      <c r="I42" s="241"/>
      <c r="J42" s="120"/>
      <c r="K42" s="120"/>
      <c r="L42" s="120"/>
      <c r="M42" s="120"/>
      <c r="N42" s="120"/>
    </row>
    <row r="43" spans="1:14" ht="24.95" customHeight="1" x14ac:dyDescent="0.2">
      <c r="A43" s="17">
        <f t="shared" si="0"/>
        <v>38</v>
      </c>
      <c r="B43" s="230"/>
      <c r="C43" s="212"/>
      <c r="D43" s="212"/>
      <c r="E43" s="51"/>
      <c r="F43" s="51"/>
      <c r="G43" s="152"/>
      <c r="H43" s="50"/>
      <c r="I43" s="241"/>
      <c r="J43" s="120"/>
      <c r="K43" s="120"/>
      <c r="L43" s="120"/>
      <c r="M43" s="120"/>
      <c r="N43" s="120"/>
    </row>
    <row r="44" spans="1:14" ht="24.95" customHeight="1" x14ac:dyDescent="0.2">
      <c r="A44" s="17">
        <f t="shared" si="0"/>
        <v>39</v>
      </c>
      <c r="B44" s="230"/>
      <c r="C44" s="212"/>
      <c r="D44" s="212"/>
      <c r="E44" s="51"/>
      <c r="F44" s="51"/>
      <c r="G44" s="152"/>
      <c r="H44" s="50"/>
      <c r="I44" s="241"/>
      <c r="J44" s="120"/>
      <c r="K44" s="120"/>
      <c r="L44" s="120"/>
      <c r="M44" s="120"/>
      <c r="N44" s="120"/>
    </row>
    <row r="45" spans="1:14" ht="24.95" customHeight="1" x14ac:dyDescent="0.2">
      <c r="A45" s="17">
        <f t="shared" si="0"/>
        <v>40</v>
      </c>
      <c r="B45" s="230"/>
      <c r="C45" s="212"/>
      <c r="D45" s="212"/>
      <c r="E45" s="51"/>
      <c r="F45" s="51"/>
      <c r="G45" s="152"/>
      <c r="H45" s="50"/>
      <c r="I45" s="241"/>
      <c r="J45" s="120"/>
      <c r="K45" s="120"/>
      <c r="L45" s="120"/>
      <c r="M45" s="120"/>
      <c r="N45" s="120"/>
    </row>
    <row r="46" spans="1:14" ht="24.95" customHeight="1" x14ac:dyDescent="0.2">
      <c r="A46" s="17">
        <f t="shared" si="0"/>
        <v>41</v>
      </c>
      <c r="B46" s="230"/>
      <c r="C46" s="212"/>
      <c r="D46" s="212"/>
      <c r="E46" s="51"/>
      <c r="F46" s="51"/>
      <c r="G46" s="152"/>
      <c r="H46" s="50"/>
      <c r="I46" s="241"/>
      <c r="J46" s="120"/>
      <c r="K46" s="120"/>
      <c r="L46" s="120"/>
      <c r="M46" s="120"/>
      <c r="N46" s="120"/>
    </row>
    <row r="47" spans="1:14" ht="24.95" customHeight="1" x14ac:dyDescent="0.2">
      <c r="A47" s="17">
        <f t="shared" si="0"/>
        <v>42</v>
      </c>
      <c r="B47" s="230"/>
      <c r="C47" s="212"/>
      <c r="D47" s="212"/>
      <c r="E47" s="51"/>
      <c r="F47" s="51"/>
      <c r="G47" s="152"/>
      <c r="H47" s="50"/>
      <c r="I47" s="241"/>
      <c r="J47" s="120"/>
      <c r="K47" s="120"/>
      <c r="L47" s="120"/>
      <c r="M47" s="120"/>
      <c r="N47" s="120"/>
    </row>
    <row r="48" spans="1:14" ht="24.95" customHeight="1" x14ac:dyDescent="0.2">
      <c r="A48" s="17">
        <f t="shared" si="0"/>
        <v>43</v>
      </c>
      <c r="B48" s="230"/>
      <c r="C48" s="212"/>
      <c r="D48" s="212"/>
      <c r="E48" s="51"/>
      <c r="F48" s="51"/>
      <c r="G48" s="152"/>
      <c r="H48" s="50"/>
      <c r="I48" s="241"/>
      <c r="J48" s="120"/>
      <c r="K48" s="120"/>
      <c r="L48" s="120"/>
      <c r="M48" s="120"/>
      <c r="N48" s="120"/>
    </row>
    <row r="49" spans="1:14" ht="24.95" customHeight="1" x14ac:dyDescent="0.2">
      <c r="A49" s="17">
        <f t="shared" si="0"/>
        <v>44</v>
      </c>
      <c r="B49" s="230"/>
      <c r="C49" s="212"/>
      <c r="D49" s="212"/>
      <c r="E49" s="51"/>
      <c r="F49" s="51"/>
      <c r="G49" s="152"/>
      <c r="H49" s="50"/>
      <c r="I49" s="241"/>
      <c r="J49" s="120"/>
      <c r="K49" s="120"/>
      <c r="L49" s="120"/>
      <c r="M49" s="120"/>
      <c r="N49" s="120"/>
    </row>
    <row r="50" spans="1:14" ht="24.95" customHeight="1" x14ac:dyDescent="0.2">
      <c r="A50" s="17">
        <f t="shared" si="0"/>
        <v>45</v>
      </c>
      <c r="B50" s="230"/>
      <c r="C50" s="212"/>
      <c r="D50" s="212"/>
      <c r="E50" s="51"/>
      <c r="F50" s="51"/>
      <c r="G50" s="152"/>
      <c r="H50" s="50"/>
      <c r="I50" s="241"/>
      <c r="J50" s="120"/>
      <c r="K50" s="120"/>
      <c r="L50" s="120"/>
      <c r="M50" s="120"/>
      <c r="N50" s="120"/>
    </row>
    <row r="51" spans="1:14" ht="24.95" customHeight="1" x14ac:dyDescent="0.2">
      <c r="A51" s="17">
        <f t="shared" si="0"/>
        <v>46</v>
      </c>
      <c r="B51" s="230"/>
      <c r="C51" s="212"/>
      <c r="D51" s="212"/>
      <c r="E51" s="51"/>
      <c r="F51" s="51"/>
      <c r="G51" s="152"/>
      <c r="H51" s="50"/>
      <c r="I51" s="241"/>
      <c r="J51" s="120"/>
      <c r="K51" s="120"/>
      <c r="L51" s="120"/>
      <c r="M51" s="120"/>
      <c r="N51" s="120"/>
    </row>
    <row r="52" spans="1:14" ht="24.95" customHeight="1" x14ac:dyDescent="0.2">
      <c r="A52" s="17">
        <f t="shared" si="0"/>
        <v>47</v>
      </c>
      <c r="B52" s="230"/>
      <c r="C52" s="212"/>
      <c r="D52" s="212"/>
      <c r="E52" s="51"/>
      <c r="F52" s="51"/>
      <c r="G52" s="152"/>
      <c r="H52" s="50"/>
      <c r="I52" s="241"/>
      <c r="J52" s="120"/>
      <c r="K52" s="120"/>
      <c r="L52" s="120"/>
      <c r="M52" s="120"/>
      <c r="N52" s="120"/>
    </row>
    <row r="53" spans="1:14" ht="24.95" customHeight="1" x14ac:dyDescent="0.2">
      <c r="A53" s="17">
        <f t="shared" si="0"/>
        <v>48</v>
      </c>
      <c r="B53" s="230"/>
      <c r="C53" s="212"/>
      <c r="D53" s="212"/>
      <c r="E53" s="51"/>
      <c r="F53" s="51"/>
      <c r="G53" s="152"/>
      <c r="H53" s="50"/>
      <c r="I53" s="241"/>
      <c r="J53" s="120"/>
      <c r="K53" s="120"/>
      <c r="L53" s="120"/>
      <c r="M53" s="120"/>
      <c r="N53" s="120"/>
    </row>
    <row r="54" spans="1:14" ht="24.95" customHeight="1" x14ac:dyDescent="0.2">
      <c r="A54" s="17">
        <f t="shared" si="0"/>
        <v>49</v>
      </c>
      <c r="B54" s="230"/>
      <c r="C54" s="212"/>
      <c r="D54" s="212"/>
      <c r="E54" s="51"/>
      <c r="F54" s="51"/>
      <c r="G54" s="152"/>
      <c r="H54" s="50"/>
      <c r="I54" s="241"/>
      <c r="J54" s="120"/>
      <c r="K54" s="120"/>
      <c r="L54" s="120"/>
      <c r="M54" s="120"/>
      <c r="N54" s="120"/>
    </row>
    <row r="55" spans="1:14" ht="24.95" customHeight="1" x14ac:dyDescent="0.2">
      <c r="A55" s="17">
        <f t="shared" si="0"/>
        <v>50</v>
      </c>
      <c r="B55" s="230"/>
      <c r="C55" s="212"/>
      <c r="D55" s="212"/>
      <c r="E55" s="51"/>
      <c r="F55" s="51"/>
      <c r="G55" s="152"/>
      <c r="H55" s="50"/>
      <c r="I55" s="241"/>
      <c r="J55" s="120"/>
      <c r="K55" s="120"/>
      <c r="L55" s="120"/>
      <c r="M55" s="120"/>
      <c r="N55" s="120"/>
    </row>
    <row r="56" spans="1:14" ht="24.95" customHeight="1" x14ac:dyDescent="0.2">
      <c r="A56" s="17">
        <f t="shared" si="0"/>
        <v>51</v>
      </c>
      <c r="B56" s="230"/>
      <c r="C56" s="212"/>
      <c r="D56" s="212"/>
      <c r="E56" s="51"/>
      <c r="F56" s="51"/>
      <c r="G56" s="152"/>
      <c r="H56" s="50"/>
      <c r="I56" s="241"/>
      <c r="J56" s="120"/>
      <c r="K56" s="120"/>
      <c r="L56" s="120"/>
      <c r="M56" s="120"/>
      <c r="N56" s="120"/>
    </row>
    <row r="57" spans="1:14" ht="24.95" customHeight="1" x14ac:dyDescent="0.2">
      <c r="A57" s="17">
        <f t="shared" si="0"/>
        <v>52</v>
      </c>
      <c r="B57" s="230"/>
      <c r="C57" s="212"/>
      <c r="D57" s="212"/>
      <c r="E57" s="51"/>
      <c r="F57" s="51"/>
      <c r="G57" s="152"/>
      <c r="H57" s="50"/>
      <c r="I57" s="241"/>
      <c r="J57" s="120"/>
      <c r="K57" s="120"/>
      <c r="L57" s="120"/>
      <c r="M57" s="120"/>
      <c r="N57" s="120"/>
    </row>
    <row r="58" spans="1:14" ht="24.95" customHeight="1" x14ac:dyDescent="0.2">
      <c r="A58" s="17">
        <f t="shared" si="0"/>
        <v>53</v>
      </c>
      <c r="B58" s="230"/>
      <c r="C58" s="212"/>
      <c r="D58" s="212"/>
      <c r="E58" s="51"/>
      <c r="F58" s="51"/>
      <c r="G58" s="152"/>
      <c r="H58" s="50"/>
      <c r="I58" s="241"/>
      <c r="J58" s="120"/>
      <c r="K58" s="120"/>
      <c r="L58" s="120"/>
      <c r="M58" s="120"/>
      <c r="N58" s="120"/>
    </row>
    <row r="59" spans="1:14" ht="24.95" customHeight="1" x14ac:dyDescent="0.2">
      <c r="A59" s="17">
        <f t="shared" si="0"/>
        <v>54</v>
      </c>
      <c r="B59" s="230"/>
      <c r="C59" s="212"/>
      <c r="D59" s="212"/>
      <c r="E59" s="51"/>
      <c r="F59" s="51"/>
      <c r="G59" s="152"/>
      <c r="H59" s="50"/>
      <c r="I59" s="241"/>
      <c r="J59" s="120"/>
      <c r="K59" s="120"/>
      <c r="L59" s="120"/>
      <c r="M59" s="120"/>
      <c r="N59" s="120"/>
    </row>
    <row r="60" spans="1:14" ht="24.95" customHeight="1" x14ac:dyDescent="0.2">
      <c r="A60" s="17">
        <f t="shared" si="0"/>
        <v>55</v>
      </c>
      <c r="B60" s="230"/>
      <c r="C60" s="212"/>
      <c r="D60" s="212"/>
      <c r="E60" s="51"/>
      <c r="F60" s="51"/>
      <c r="G60" s="152"/>
      <c r="H60" s="50"/>
      <c r="I60" s="241"/>
      <c r="J60" s="120"/>
      <c r="K60" s="120"/>
      <c r="L60" s="120"/>
      <c r="M60" s="120"/>
      <c r="N60" s="120"/>
    </row>
    <row r="61" spans="1:14" ht="24.95" customHeight="1" x14ac:dyDescent="0.2">
      <c r="A61" s="17">
        <f t="shared" si="0"/>
        <v>56</v>
      </c>
      <c r="B61" s="230"/>
      <c r="C61" s="212"/>
      <c r="D61" s="212"/>
      <c r="E61" s="51"/>
      <c r="F61" s="51"/>
      <c r="G61" s="152"/>
      <c r="H61" s="50"/>
      <c r="I61" s="241"/>
      <c r="J61" s="120"/>
      <c r="K61" s="120"/>
      <c r="L61" s="120"/>
      <c r="M61" s="120"/>
      <c r="N61" s="120"/>
    </row>
    <row r="62" spans="1:14" ht="24.95" customHeight="1" x14ac:dyDescent="0.2">
      <c r="A62" s="17">
        <f t="shared" si="0"/>
        <v>57</v>
      </c>
      <c r="B62" s="230"/>
      <c r="C62" s="212"/>
      <c r="D62" s="212"/>
      <c r="E62" s="51"/>
      <c r="F62" s="51"/>
      <c r="G62" s="152"/>
      <c r="H62" s="50"/>
      <c r="I62" s="241"/>
      <c r="J62" s="120"/>
      <c r="K62" s="120"/>
      <c r="L62" s="120"/>
      <c r="M62" s="120"/>
      <c r="N62" s="120"/>
    </row>
    <row r="63" spans="1:14" ht="24.95" customHeight="1" x14ac:dyDescent="0.2">
      <c r="A63" s="17">
        <f t="shared" si="0"/>
        <v>58</v>
      </c>
      <c r="B63" s="230"/>
      <c r="C63" s="212"/>
      <c r="D63" s="212"/>
      <c r="E63" s="51"/>
      <c r="F63" s="51"/>
      <c r="G63" s="152"/>
      <c r="H63" s="50"/>
      <c r="I63" s="241"/>
      <c r="J63" s="120"/>
      <c r="K63" s="120"/>
      <c r="L63" s="120"/>
      <c r="M63" s="120"/>
      <c r="N63" s="120"/>
    </row>
    <row r="64" spans="1:14" ht="24.95" customHeight="1" x14ac:dyDescent="0.2">
      <c r="A64" s="17">
        <f t="shared" si="0"/>
        <v>59</v>
      </c>
      <c r="B64" s="230"/>
      <c r="C64" s="212"/>
      <c r="D64" s="212"/>
      <c r="E64" s="51"/>
      <c r="F64" s="51"/>
      <c r="G64" s="152"/>
      <c r="H64" s="50"/>
      <c r="I64" s="241"/>
      <c r="J64" s="120"/>
      <c r="K64" s="120"/>
      <c r="L64" s="120"/>
      <c r="M64" s="120"/>
      <c r="N64" s="120"/>
    </row>
    <row r="65" spans="1:14" ht="24.95" customHeight="1" x14ac:dyDescent="0.2">
      <c r="A65" s="17">
        <f t="shared" si="0"/>
        <v>60</v>
      </c>
      <c r="B65" s="230"/>
      <c r="C65" s="212"/>
      <c r="D65" s="212"/>
      <c r="E65" s="51"/>
      <c r="F65" s="51"/>
      <c r="G65" s="152"/>
      <c r="H65" s="50"/>
      <c r="I65" s="241"/>
      <c r="J65" s="120"/>
      <c r="K65" s="120"/>
      <c r="L65" s="120"/>
      <c r="M65" s="120"/>
      <c r="N65" s="120"/>
    </row>
    <row r="66" spans="1:14" ht="24.95" customHeight="1" x14ac:dyDescent="0.2">
      <c r="A66" s="17">
        <f t="shared" si="0"/>
        <v>61</v>
      </c>
      <c r="B66" s="230"/>
      <c r="C66" s="212"/>
      <c r="D66" s="212"/>
      <c r="E66" s="51"/>
      <c r="F66" s="51"/>
      <c r="G66" s="152"/>
      <c r="H66" s="50"/>
      <c r="I66" s="241"/>
      <c r="J66" s="120"/>
      <c r="K66" s="120"/>
      <c r="L66" s="120"/>
      <c r="M66" s="120"/>
      <c r="N66" s="120"/>
    </row>
    <row r="67" spans="1:14" ht="24.95" customHeight="1" x14ac:dyDescent="0.2">
      <c r="A67" s="17">
        <f t="shared" si="0"/>
        <v>62</v>
      </c>
      <c r="B67" s="230"/>
      <c r="C67" s="212"/>
      <c r="D67" s="212"/>
      <c r="E67" s="51"/>
      <c r="F67" s="51"/>
      <c r="G67" s="152"/>
      <c r="H67" s="50"/>
      <c r="I67" s="241"/>
      <c r="J67" s="120"/>
      <c r="K67" s="120"/>
      <c r="L67" s="120"/>
      <c r="M67" s="120"/>
      <c r="N67" s="120"/>
    </row>
    <row r="68" spans="1:14" ht="24.95" customHeight="1" x14ac:dyDescent="0.2">
      <c r="A68" s="17">
        <f t="shared" si="0"/>
        <v>63</v>
      </c>
      <c r="B68" s="230"/>
      <c r="C68" s="212"/>
      <c r="D68" s="212"/>
      <c r="E68" s="51"/>
      <c r="F68" s="51"/>
      <c r="G68" s="152"/>
      <c r="H68" s="50"/>
      <c r="I68" s="241"/>
      <c r="J68" s="120"/>
      <c r="K68" s="120"/>
      <c r="L68" s="120"/>
      <c r="M68" s="120"/>
      <c r="N68" s="120"/>
    </row>
    <row r="69" spans="1:14" ht="24.95" customHeight="1" x14ac:dyDescent="0.2">
      <c r="A69" s="17">
        <f t="shared" si="0"/>
        <v>64</v>
      </c>
      <c r="B69" s="230"/>
      <c r="C69" s="212"/>
      <c r="D69" s="212"/>
      <c r="E69" s="51"/>
      <c r="F69" s="51"/>
      <c r="G69" s="152"/>
      <c r="H69" s="50"/>
      <c r="I69" s="241"/>
      <c r="J69" s="120"/>
      <c r="K69" s="120"/>
      <c r="L69" s="120"/>
      <c r="M69" s="120"/>
      <c r="N69" s="120"/>
    </row>
    <row r="70" spans="1:14" ht="24.95" customHeight="1" x14ac:dyDescent="0.2">
      <c r="A70" s="17">
        <f t="shared" si="0"/>
        <v>65</v>
      </c>
      <c r="B70" s="230"/>
      <c r="C70" s="212"/>
      <c r="D70" s="212"/>
      <c r="E70" s="51"/>
      <c r="F70" s="51"/>
      <c r="G70" s="152"/>
      <c r="H70" s="50"/>
      <c r="I70" s="241"/>
      <c r="J70" s="120"/>
      <c r="K70" s="120"/>
      <c r="L70" s="120"/>
      <c r="M70" s="120"/>
      <c r="N70" s="120"/>
    </row>
    <row r="71" spans="1:14" ht="24.95" customHeight="1" x14ac:dyDescent="0.2">
      <c r="A71" s="17">
        <f t="shared" ref="A71:A75" si="1">1+A70</f>
        <v>66</v>
      </c>
      <c r="B71" s="230"/>
      <c r="C71" s="212"/>
      <c r="D71" s="212"/>
      <c r="E71" s="51"/>
      <c r="F71" s="51"/>
      <c r="G71" s="152"/>
      <c r="H71" s="50"/>
      <c r="I71" s="241"/>
      <c r="J71" s="120"/>
      <c r="K71" s="120"/>
      <c r="L71" s="120"/>
      <c r="M71" s="120"/>
      <c r="N71" s="120"/>
    </row>
    <row r="72" spans="1:14" ht="24.95" customHeight="1" x14ac:dyDescent="0.2">
      <c r="A72" s="17">
        <f t="shared" si="1"/>
        <v>67</v>
      </c>
      <c r="B72" s="230"/>
      <c r="C72" s="212"/>
      <c r="D72" s="212"/>
      <c r="E72" s="51"/>
      <c r="F72" s="51"/>
      <c r="G72" s="152"/>
      <c r="H72" s="50"/>
      <c r="I72" s="241"/>
      <c r="J72" s="120"/>
      <c r="K72" s="120"/>
      <c r="L72" s="120"/>
      <c r="M72" s="120"/>
      <c r="N72" s="120"/>
    </row>
    <row r="73" spans="1:14" ht="24.95" customHeight="1" x14ac:dyDescent="0.2">
      <c r="A73" s="17">
        <f t="shared" si="1"/>
        <v>68</v>
      </c>
      <c r="B73" s="230"/>
      <c r="C73" s="212"/>
      <c r="D73" s="212"/>
      <c r="E73" s="51"/>
      <c r="F73" s="51"/>
      <c r="G73" s="152"/>
      <c r="H73" s="50"/>
      <c r="I73" s="241"/>
      <c r="J73" s="120"/>
      <c r="K73" s="120"/>
      <c r="L73" s="120"/>
      <c r="M73" s="120"/>
      <c r="N73" s="120"/>
    </row>
    <row r="74" spans="1:14" ht="24.95" customHeight="1" x14ac:dyDescent="0.2">
      <c r="A74" s="17">
        <f t="shared" si="1"/>
        <v>69</v>
      </c>
      <c r="B74" s="230"/>
      <c r="C74" s="212"/>
      <c r="D74" s="212"/>
      <c r="E74" s="51"/>
      <c r="F74" s="51"/>
      <c r="G74" s="152"/>
      <c r="H74" s="50"/>
      <c r="I74" s="241"/>
      <c r="J74" s="120"/>
      <c r="K74" s="120"/>
      <c r="L74" s="120"/>
      <c r="M74" s="120"/>
      <c r="N74" s="120"/>
    </row>
    <row r="75" spans="1:14" ht="24.95" customHeight="1" thickBot="1" x14ac:dyDescent="0.25">
      <c r="A75" s="18">
        <f t="shared" si="1"/>
        <v>70</v>
      </c>
      <c r="B75" s="264"/>
      <c r="C75" s="202"/>
      <c r="D75" s="202"/>
      <c r="E75" s="52"/>
      <c r="F75" s="52"/>
      <c r="G75" s="202"/>
      <c r="H75" s="52"/>
      <c r="I75" s="248"/>
      <c r="J75" s="120"/>
      <c r="K75" s="120"/>
      <c r="L75" s="120"/>
      <c r="M75" s="120"/>
      <c r="N75" s="120"/>
    </row>
    <row r="76" spans="1:14" ht="24.95" customHeight="1" thickTop="1" x14ac:dyDescent="0.2">
      <c r="A76" s="16">
        <v>71</v>
      </c>
      <c r="B76" s="266"/>
      <c r="C76" s="152"/>
      <c r="D76" s="152"/>
      <c r="E76" s="50"/>
      <c r="F76" s="50"/>
      <c r="G76" s="152"/>
      <c r="H76" s="50"/>
      <c r="I76" s="240"/>
      <c r="J76" s="120"/>
      <c r="K76" s="120"/>
      <c r="L76" s="120"/>
      <c r="M76" s="120"/>
      <c r="N76" s="120"/>
    </row>
    <row r="77" spans="1:14" ht="24.95" customHeight="1" x14ac:dyDescent="0.2">
      <c r="A77" s="16">
        <v>72</v>
      </c>
      <c r="B77" s="230"/>
      <c r="C77" s="212"/>
      <c r="D77" s="212"/>
      <c r="E77" s="51"/>
      <c r="F77" s="51"/>
      <c r="G77" s="152"/>
      <c r="H77" s="50"/>
      <c r="I77" s="241"/>
      <c r="J77" s="120"/>
      <c r="K77" s="120"/>
      <c r="L77" s="120"/>
      <c r="M77" s="120"/>
      <c r="N77" s="120"/>
    </row>
    <row r="78" spans="1:14" ht="24.95" customHeight="1" x14ac:dyDescent="0.2">
      <c r="A78" s="16">
        <v>73</v>
      </c>
      <c r="B78" s="230"/>
      <c r="C78" s="212"/>
      <c r="D78" s="212"/>
      <c r="E78" s="51"/>
      <c r="F78" s="51"/>
      <c r="G78" s="152"/>
      <c r="H78" s="50"/>
      <c r="I78" s="241"/>
      <c r="J78" s="120"/>
      <c r="K78" s="120"/>
      <c r="L78" s="120"/>
      <c r="M78" s="120"/>
      <c r="N78" s="120"/>
    </row>
    <row r="79" spans="1:14" ht="24.95" customHeight="1" x14ac:dyDescent="0.2">
      <c r="A79" s="16">
        <v>74</v>
      </c>
      <c r="B79" s="230"/>
      <c r="C79" s="212"/>
      <c r="D79" s="212"/>
      <c r="E79" s="51"/>
      <c r="F79" s="51"/>
      <c r="G79" s="152"/>
      <c r="H79" s="50"/>
      <c r="I79" s="241"/>
      <c r="J79" s="120"/>
      <c r="K79" s="120"/>
      <c r="L79" s="120"/>
      <c r="M79" s="120"/>
      <c r="N79" s="120"/>
    </row>
    <row r="80" spans="1:14" ht="24.95" customHeight="1" x14ac:dyDescent="0.2">
      <c r="A80" s="16">
        <v>75</v>
      </c>
      <c r="B80" s="230"/>
      <c r="C80" s="212"/>
      <c r="D80" s="212"/>
      <c r="E80" s="51"/>
      <c r="F80" s="51"/>
      <c r="G80" s="152"/>
      <c r="H80" s="50"/>
      <c r="I80" s="241"/>
      <c r="J80" s="120"/>
      <c r="K80" s="120"/>
      <c r="L80" s="120"/>
      <c r="M80" s="120"/>
      <c r="N80" s="120"/>
    </row>
    <row r="81" spans="1:14" ht="24.95" customHeight="1" x14ac:dyDescent="0.2">
      <c r="A81" s="16">
        <v>76</v>
      </c>
      <c r="B81" s="230"/>
      <c r="C81" s="212"/>
      <c r="D81" s="212"/>
      <c r="E81" s="51"/>
      <c r="F81" s="51"/>
      <c r="G81" s="152"/>
      <c r="H81" s="50"/>
      <c r="I81" s="241"/>
      <c r="J81" s="120"/>
      <c r="K81" s="120"/>
      <c r="L81" s="120"/>
      <c r="M81" s="120"/>
      <c r="N81" s="120"/>
    </row>
    <row r="82" spans="1:14" ht="24.95" customHeight="1" x14ac:dyDescent="0.2">
      <c r="A82" s="16">
        <v>77</v>
      </c>
      <c r="B82" s="230"/>
      <c r="C82" s="212"/>
      <c r="D82" s="212"/>
      <c r="E82" s="51"/>
      <c r="F82" s="51"/>
      <c r="G82" s="152"/>
      <c r="H82" s="50"/>
      <c r="I82" s="241"/>
      <c r="J82" s="120"/>
      <c r="K82" s="120"/>
      <c r="L82" s="120"/>
      <c r="M82" s="120"/>
      <c r="N82" s="120"/>
    </row>
    <row r="83" spans="1:14" ht="24.95" customHeight="1" x14ac:dyDescent="0.2">
      <c r="A83" s="16">
        <v>78</v>
      </c>
      <c r="B83" s="230"/>
      <c r="C83" s="212"/>
      <c r="D83" s="212"/>
      <c r="E83" s="51"/>
      <c r="F83" s="51"/>
      <c r="G83" s="152"/>
      <c r="H83" s="50"/>
      <c r="I83" s="241"/>
      <c r="J83" s="120"/>
      <c r="K83" s="120"/>
      <c r="L83" s="120"/>
      <c r="M83" s="120"/>
      <c r="N83" s="120"/>
    </row>
    <row r="84" spans="1:14" ht="24.95" customHeight="1" x14ac:dyDescent="0.2">
      <c r="A84" s="16">
        <v>79</v>
      </c>
      <c r="B84" s="230"/>
      <c r="C84" s="212"/>
      <c r="D84" s="212"/>
      <c r="E84" s="51"/>
      <c r="F84" s="51"/>
      <c r="G84" s="152"/>
      <c r="H84" s="50"/>
      <c r="I84" s="241"/>
      <c r="J84" s="120"/>
      <c r="K84" s="120"/>
      <c r="L84" s="120"/>
      <c r="M84" s="120"/>
      <c r="N84" s="120"/>
    </row>
    <row r="85" spans="1:14" ht="24.95" customHeight="1" x14ac:dyDescent="0.2">
      <c r="A85" s="16">
        <v>80</v>
      </c>
      <c r="B85" s="230"/>
      <c r="C85" s="212"/>
      <c r="D85" s="212"/>
      <c r="E85" s="51"/>
      <c r="F85" s="51"/>
      <c r="G85" s="152"/>
      <c r="H85" s="50"/>
      <c r="I85" s="241"/>
      <c r="J85" s="120"/>
      <c r="K85" s="120"/>
      <c r="L85" s="120"/>
      <c r="M85" s="120"/>
      <c r="N85" s="120"/>
    </row>
    <row r="86" spans="1:14" ht="24.95" customHeight="1" x14ac:dyDescent="0.2">
      <c r="A86" s="16">
        <v>81</v>
      </c>
      <c r="B86" s="230"/>
      <c r="C86" s="212"/>
      <c r="D86" s="212"/>
      <c r="E86" s="51"/>
      <c r="F86" s="51"/>
      <c r="G86" s="152"/>
      <c r="H86" s="50"/>
      <c r="I86" s="241"/>
      <c r="J86" s="120"/>
      <c r="K86" s="120"/>
      <c r="L86" s="120"/>
      <c r="M86" s="120"/>
      <c r="N86" s="120"/>
    </row>
    <row r="87" spans="1:14" ht="24.95" customHeight="1" x14ac:dyDescent="0.2">
      <c r="A87" s="16">
        <v>82</v>
      </c>
      <c r="B87" s="230"/>
      <c r="C87" s="212"/>
      <c r="D87" s="212"/>
      <c r="E87" s="51"/>
      <c r="F87" s="51"/>
      <c r="G87" s="152"/>
      <c r="H87" s="50"/>
      <c r="I87" s="241"/>
      <c r="J87" s="120"/>
      <c r="K87" s="120"/>
      <c r="L87" s="120"/>
      <c r="M87" s="120"/>
      <c r="N87" s="120"/>
    </row>
    <row r="88" spans="1:14" ht="24.95" customHeight="1" x14ac:dyDescent="0.2">
      <c r="A88" s="16">
        <v>83</v>
      </c>
      <c r="B88" s="230"/>
      <c r="C88" s="212"/>
      <c r="D88" s="212"/>
      <c r="E88" s="51"/>
      <c r="F88" s="51"/>
      <c r="G88" s="152"/>
      <c r="H88" s="50"/>
      <c r="I88" s="241"/>
      <c r="J88" s="120"/>
      <c r="K88" s="120"/>
      <c r="L88" s="120"/>
      <c r="M88" s="120"/>
      <c r="N88" s="120"/>
    </row>
    <row r="89" spans="1:14" ht="24.95" customHeight="1" x14ac:dyDescent="0.2">
      <c r="A89" s="16">
        <v>84</v>
      </c>
      <c r="B89" s="230"/>
      <c r="C89" s="212"/>
      <c r="D89" s="212"/>
      <c r="E89" s="51"/>
      <c r="F89" s="51"/>
      <c r="G89" s="152"/>
      <c r="H89" s="50"/>
      <c r="I89" s="241"/>
      <c r="J89" s="120"/>
      <c r="K89" s="120"/>
      <c r="L89" s="120"/>
      <c r="M89" s="120"/>
      <c r="N89" s="120"/>
    </row>
    <row r="90" spans="1:14" ht="24.95" customHeight="1" x14ac:dyDescent="0.2">
      <c r="A90" s="16">
        <v>85</v>
      </c>
      <c r="B90" s="230"/>
      <c r="C90" s="212"/>
      <c r="D90" s="212"/>
      <c r="E90" s="51"/>
      <c r="F90" s="51"/>
      <c r="G90" s="152"/>
      <c r="H90" s="50"/>
      <c r="I90" s="241"/>
      <c r="J90" s="120"/>
      <c r="K90" s="120"/>
      <c r="L90" s="120"/>
      <c r="M90" s="120"/>
      <c r="N90" s="120"/>
    </row>
    <row r="91" spans="1:14" ht="24.95" customHeight="1" x14ac:dyDescent="0.2">
      <c r="A91" s="16">
        <v>86</v>
      </c>
      <c r="B91" s="230"/>
      <c r="C91" s="212"/>
      <c r="D91" s="212"/>
      <c r="E91" s="51"/>
      <c r="F91" s="51"/>
      <c r="G91" s="152"/>
      <c r="H91" s="50"/>
      <c r="I91" s="241"/>
      <c r="J91" s="120"/>
      <c r="K91" s="120"/>
      <c r="L91" s="120"/>
      <c r="M91" s="120"/>
      <c r="N91" s="120"/>
    </row>
    <row r="92" spans="1:14" ht="24.95" customHeight="1" x14ac:dyDescent="0.2">
      <c r="A92" s="16">
        <v>87</v>
      </c>
      <c r="B92" s="230"/>
      <c r="C92" s="212"/>
      <c r="D92" s="212"/>
      <c r="E92" s="51"/>
      <c r="F92" s="51"/>
      <c r="G92" s="152"/>
      <c r="H92" s="50"/>
      <c r="I92" s="241"/>
      <c r="J92" s="120"/>
      <c r="K92" s="120"/>
      <c r="L92" s="120"/>
      <c r="M92" s="120"/>
      <c r="N92" s="120"/>
    </row>
    <row r="93" spans="1:14" ht="24.95" customHeight="1" x14ac:dyDescent="0.2">
      <c r="A93" s="16">
        <v>88</v>
      </c>
      <c r="B93" s="230"/>
      <c r="C93" s="212"/>
      <c r="D93" s="212"/>
      <c r="E93" s="51"/>
      <c r="F93" s="51"/>
      <c r="G93" s="152"/>
      <c r="H93" s="50"/>
      <c r="I93" s="241"/>
      <c r="J93" s="120"/>
      <c r="K93" s="120"/>
      <c r="L93" s="120"/>
      <c r="M93" s="120"/>
      <c r="N93" s="120"/>
    </row>
    <row r="94" spans="1:14" ht="24.95" customHeight="1" x14ac:dyDescent="0.2">
      <c r="A94" s="16">
        <v>89</v>
      </c>
      <c r="B94" s="230"/>
      <c r="C94" s="212"/>
      <c r="D94" s="212"/>
      <c r="E94" s="51"/>
      <c r="F94" s="51"/>
      <c r="G94" s="152"/>
      <c r="H94" s="50"/>
      <c r="I94" s="241"/>
      <c r="J94" s="120"/>
      <c r="K94" s="120"/>
      <c r="L94" s="120"/>
      <c r="M94" s="120"/>
      <c r="N94" s="120"/>
    </row>
    <row r="95" spans="1:14" ht="24.95" customHeight="1" x14ac:dyDescent="0.2">
      <c r="A95" s="16">
        <v>90</v>
      </c>
      <c r="B95" s="230"/>
      <c r="C95" s="212"/>
      <c r="D95" s="212"/>
      <c r="E95" s="51"/>
      <c r="F95" s="51"/>
      <c r="G95" s="152"/>
      <c r="H95" s="50"/>
      <c r="I95" s="241"/>
      <c r="J95" s="120"/>
      <c r="K95" s="120"/>
      <c r="L95" s="120"/>
      <c r="M95" s="120"/>
      <c r="N95" s="120"/>
    </row>
    <row r="96" spans="1:14" ht="24.95" customHeight="1" x14ac:dyDescent="0.2">
      <c r="A96" s="16">
        <v>91</v>
      </c>
      <c r="B96" s="231"/>
      <c r="C96" s="212"/>
      <c r="D96" s="212"/>
      <c r="E96" s="51"/>
      <c r="F96" s="51"/>
      <c r="G96" s="152"/>
      <c r="H96" s="50"/>
      <c r="I96" s="241"/>
      <c r="J96" s="120"/>
      <c r="K96" s="120"/>
      <c r="L96" s="120"/>
      <c r="M96" s="120"/>
      <c r="N96" s="120"/>
    </row>
    <row r="97" spans="1:14" ht="24.95" customHeight="1" x14ac:dyDescent="0.2">
      <c r="A97" s="16">
        <v>92</v>
      </c>
      <c r="B97" s="231"/>
      <c r="C97" s="212"/>
      <c r="D97" s="212"/>
      <c r="E97" s="51"/>
      <c r="F97" s="51"/>
      <c r="G97" s="152"/>
      <c r="H97" s="50"/>
      <c r="I97" s="241"/>
      <c r="J97" s="120"/>
      <c r="K97" s="120"/>
      <c r="L97" s="120"/>
      <c r="M97" s="120"/>
      <c r="N97" s="120"/>
    </row>
    <row r="98" spans="1:14" ht="24.95" customHeight="1" x14ac:dyDescent="0.2">
      <c r="A98" s="16">
        <v>93</v>
      </c>
      <c r="B98" s="231"/>
      <c r="C98" s="212"/>
      <c r="D98" s="212"/>
      <c r="E98" s="51"/>
      <c r="F98" s="51"/>
      <c r="G98" s="152"/>
      <c r="H98" s="50"/>
      <c r="I98" s="241"/>
      <c r="J98" s="120"/>
      <c r="K98" s="120"/>
      <c r="L98" s="120"/>
      <c r="M98" s="120"/>
      <c r="N98" s="120"/>
    </row>
    <row r="99" spans="1:14" ht="24.95" customHeight="1" x14ac:dyDescent="0.2">
      <c r="A99" s="16">
        <v>94</v>
      </c>
      <c r="B99" s="231"/>
      <c r="C99" s="212"/>
      <c r="D99" s="212"/>
      <c r="E99" s="51"/>
      <c r="F99" s="51"/>
      <c r="G99" s="152"/>
      <c r="H99" s="50"/>
      <c r="I99" s="241"/>
      <c r="J99" s="120"/>
      <c r="K99" s="120"/>
      <c r="L99" s="120"/>
      <c r="M99" s="120"/>
      <c r="N99" s="120"/>
    </row>
    <row r="100" spans="1:14" ht="24.95" customHeight="1" x14ac:dyDescent="0.2">
      <c r="A100" s="16">
        <v>95</v>
      </c>
      <c r="B100" s="231"/>
      <c r="C100" s="212"/>
      <c r="D100" s="212"/>
      <c r="E100" s="51"/>
      <c r="F100" s="51"/>
      <c r="G100" s="152"/>
      <c r="H100" s="50"/>
      <c r="I100" s="241"/>
      <c r="J100" s="120"/>
      <c r="K100" s="120"/>
      <c r="L100" s="120"/>
      <c r="M100" s="120"/>
      <c r="N100" s="120"/>
    </row>
    <row r="101" spans="1:14" ht="24.95" customHeight="1" x14ac:dyDescent="0.2">
      <c r="A101" s="16">
        <v>96</v>
      </c>
      <c r="B101" s="231"/>
      <c r="C101" s="212"/>
      <c r="D101" s="212"/>
      <c r="E101" s="51"/>
      <c r="F101" s="51"/>
      <c r="G101" s="152"/>
      <c r="H101" s="50"/>
      <c r="I101" s="241"/>
      <c r="J101" s="120"/>
      <c r="K101" s="120"/>
      <c r="L101" s="120"/>
      <c r="M101" s="120"/>
      <c r="N101" s="120"/>
    </row>
    <row r="102" spans="1:14" ht="24.95" customHeight="1" x14ac:dyDescent="0.2">
      <c r="A102" s="16">
        <v>97</v>
      </c>
      <c r="B102" s="231"/>
      <c r="C102" s="212"/>
      <c r="D102" s="212"/>
      <c r="E102" s="51"/>
      <c r="F102" s="51"/>
      <c r="G102" s="152"/>
      <c r="H102" s="50"/>
      <c r="I102" s="241"/>
      <c r="J102" s="120"/>
      <c r="K102" s="120"/>
      <c r="L102" s="120"/>
      <c r="M102" s="120"/>
      <c r="N102" s="120"/>
    </row>
    <row r="103" spans="1:14" ht="24.95" customHeight="1" x14ac:dyDescent="0.2">
      <c r="A103" s="16">
        <v>98</v>
      </c>
      <c r="B103" s="231"/>
      <c r="C103" s="212"/>
      <c r="D103" s="212"/>
      <c r="E103" s="51"/>
      <c r="F103" s="51"/>
      <c r="G103" s="152"/>
      <c r="H103" s="50"/>
      <c r="I103" s="241"/>
      <c r="J103" s="120"/>
      <c r="K103" s="120"/>
      <c r="L103" s="120"/>
      <c r="M103" s="120"/>
      <c r="N103" s="120"/>
    </row>
    <row r="104" spans="1:14" ht="24.95" customHeight="1" x14ac:dyDescent="0.2">
      <c r="A104" s="16">
        <v>99</v>
      </c>
      <c r="B104" s="231"/>
      <c r="C104" s="212"/>
      <c r="D104" s="212"/>
      <c r="E104" s="51"/>
      <c r="F104" s="51"/>
      <c r="G104" s="152"/>
      <c r="H104" s="50"/>
      <c r="I104" s="241"/>
      <c r="J104" s="120"/>
      <c r="K104" s="120"/>
      <c r="L104" s="120"/>
      <c r="M104" s="120"/>
      <c r="N104" s="120"/>
    </row>
    <row r="105" spans="1:14" ht="24.95" customHeight="1" x14ac:dyDescent="0.2">
      <c r="A105" s="16">
        <v>100</v>
      </c>
      <c r="B105" s="231"/>
      <c r="C105" s="212"/>
      <c r="D105" s="212"/>
      <c r="E105" s="51"/>
      <c r="F105" s="51"/>
      <c r="G105" s="152"/>
      <c r="H105" s="50"/>
      <c r="I105" s="241"/>
      <c r="J105" s="120"/>
      <c r="K105" s="120"/>
      <c r="L105" s="120"/>
      <c r="M105" s="120"/>
      <c r="N105" s="120"/>
    </row>
    <row r="106" spans="1:14" ht="24.95" customHeight="1" x14ac:dyDescent="0.2">
      <c r="A106" s="16">
        <v>101</v>
      </c>
      <c r="B106" s="231"/>
      <c r="C106" s="212"/>
      <c r="D106" s="212"/>
      <c r="E106" s="51"/>
      <c r="F106" s="51"/>
      <c r="G106" s="152"/>
      <c r="H106" s="50"/>
      <c r="I106" s="241"/>
      <c r="J106" s="120"/>
      <c r="K106" s="120"/>
      <c r="L106" s="120"/>
      <c r="M106" s="120"/>
      <c r="N106" s="120"/>
    </row>
    <row r="107" spans="1:14" ht="24.95" customHeight="1" x14ac:dyDescent="0.2">
      <c r="A107" s="16">
        <v>102</v>
      </c>
      <c r="B107" s="231"/>
      <c r="C107" s="212"/>
      <c r="D107" s="212"/>
      <c r="E107" s="51"/>
      <c r="F107" s="51"/>
      <c r="G107" s="152"/>
      <c r="H107" s="50"/>
      <c r="I107" s="241"/>
      <c r="J107" s="120"/>
      <c r="K107" s="120"/>
      <c r="L107" s="120"/>
      <c r="M107" s="120"/>
      <c r="N107" s="120"/>
    </row>
    <row r="108" spans="1:14" ht="24.95" customHeight="1" x14ac:dyDescent="0.2">
      <c r="A108" s="16">
        <v>103</v>
      </c>
      <c r="B108" s="231"/>
      <c r="C108" s="212"/>
      <c r="D108" s="212"/>
      <c r="E108" s="51"/>
      <c r="F108" s="51"/>
      <c r="G108" s="152"/>
      <c r="H108" s="50"/>
      <c r="I108" s="241"/>
      <c r="J108" s="120"/>
      <c r="K108" s="120"/>
      <c r="L108" s="120"/>
      <c r="M108" s="120"/>
      <c r="N108" s="120"/>
    </row>
    <row r="109" spans="1:14" ht="24.95" customHeight="1" x14ac:dyDescent="0.2">
      <c r="A109" s="16">
        <v>104</v>
      </c>
      <c r="B109" s="231"/>
      <c r="C109" s="212"/>
      <c r="D109" s="212"/>
      <c r="E109" s="51"/>
      <c r="F109" s="51"/>
      <c r="G109" s="152"/>
      <c r="H109" s="50"/>
      <c r="I109" s="241"/>
      <c r="J109" s="120"/>
      <c r="K109" s="120"/>
      <c r="L109" s="120"/>
      <c r="M109" s="120"/>
      <c r="N109" s="120"/>
    </row>
    <row r="110" spans="1:14" ht="24.95" customHeight="1" x14ac:dyDescent="0.2">
      <c r="A110" s="16">
        <v>105</v>
      </c>
      <c r="B110" s="231"/>
      <c r="C110" s="212"/>
      <c r="D110" s="212"/>
      <c r="E110" s="51"/>
      <c r="F110" s="51"/>
      <c r="G110" s="152"/>
      <c r="H110" s="50"/>
      <c r="I110" s="241"/>
      <c r="J110" s="120"/>
      <c r="K110" s="120"/>
      <c r="L110" s="120"/>
      <c r="M110" s="120"/>
      <c r="N110" s="120"/>
    </row>
    <row r="111" spans="1:14" ht="24.95" customHeight="1" x14ac:dyDescent="0.2">
      <c r="A111" s="16">
        <v>106</v>
      </c>
      <c r="B111" s="231"/>
      <c r="C111" s="212"/>
      <c r="D111" s="212"/>
      <c r="E111" s="51"/>
      <c r="F111" s="51"/>
      <c r="G111" s="152"/>
      <c r="H111" s="50"/>
      <c r="I111" s="241"/>
      <c r="J111" s="120"/>
      <c r="K111" s="120"/>
      <c r="L111" s="120"/>
      <c r="M111" s="120"/>
      <c r="N111" s="120"/>
    </row>
    <row r="112" spans="1:14" ht="24.95" customHeight="1" x14ac:dyDescent="0.2">
      <c r="A112" s="16">
        <v>107</v>
      </c>
      <c r="B112" s="231"/>
      <c r="C112" s="212"/>
      <c r="D112" s="212"/>
      <c r="E112" s="51"/>
      <c r="F112" s="51"/>
      <c r="G112" s="152"/>
      <c r="H112" s="50"/>
      <c r="I112" s="241"/>
      <c r="J112" s="120"/>
      <c r="K112" s="120"/>
      <c r="L112" s="120"/>
      <c r="M112" s="120"/>
      <c r="N112" s="120"/>
    </row>
    <row r="113" spans="1:14" ht="24.95" customHeight="1" x14ac:dyDescent="0.2">
      <c r="A113" s="16">
        <v>108</v>
      </c>
      <c r="B113" s="231"/>
      <c r="C113" s="212"/>
      <c r="D113" s="212"/>
      <c r="E113" s="51"/>
      <c r="F113" s="51"/>
      <c r="G113" s="152"/>
      <c r="H113" s="50"/>
      <c r="I113" s="241"/>
      <c r="J113" s="120"/>
      <c r="K113" s="120"/>
      <c r="L113" s="120"/>
      <c r="M113" s="120"/>
      <c r="N113" s="120"/>
    </row>
    <row r="114" spans="1:14" ht="24.95" customHeight="1" x14ac:dyDescent="0.2">
      <c r="A114" s="16">
        <v>109</v>
      </c>
      <c r="B114" s="231"/>
      <c r="C114" s="212"/>
      <c r="D114" s="212"/>
      <c r="E114" s="51"/>
      <c r="F114" s="51"/>
      <c r="G114" s="152"/>
      <c r="H114" s="50"/>
      <c r="I114" s="241"/>
      <c r="J114" s="120"/>
      <c r="K114" s="120"/>
      <c r="L114" s="120"/>
      <c r="M114" s="120"/>
      <c r="N114" s="120"/>
    </row>
    <row r="115" spans="1:14" ht="24.95" customHeight="1" x14ac:dyDescent="0.2">
      <c r="A115" s="16">
        <v>110</v>
      </c>
      <c r="B115" s="231"/>
      <c r="C115" s="212"/>
      <c r="D115" s="212"/>
      <c r="E115" s="51"/>
      <c r="F115" s="51"/>
      <c r="G115" s="152"/>
      <c r="H115" s="50"/>
      <c r="I115" s="241"/>
      <c r="J115" s="120"/>
      <c r="K115" s="120"/>
      <c r="L115" s="120"/>
      <c r="M115" s="120"/>
      <c r="N115" s="120"/>
    </row>
    <row r="116" spans="1:14" ht="24.95" customHeight="1" x14ac:dyDescent="0.2">
      <c r="A116" s="16">
        <v>111</v>
      </c>
      <c r="B116" s="231"/>
      <c r="C116" s="212"/>
      <c r="D116" s="212"/>
      <c r="E116" s="51"/>
      <c r="F116" s="51"/>
      <c r="G116" s="152"/>
      <c r="H116" s="50"/>
      <c r="I116" s="241"/>
      <c r="J116" s="120"/>
      <c r="K116" s="120"/>
      <c r="L116" s="120"/>
      <c r="M116" s="120"/>
      <c r="N116" s="120"/>
    </row>
    <row r="117" spans="1:14" ht="24.95" customHeight="1" x14ac:dyDescent="0.2">
      <c r="A117" s="16">
        <v>112</v>
      </c>
      <c r="B117" s="231"/>
      <c r="C117" s="212"/>
      <c r="D117" s="212"/>
      <c r="E117" s="51"/>
      <c r="F117" s="51"/>
      <c r="G117" s="152"/>
      <c r="H117" s="50"/>
      <c r="I117" s="241"/>
      <c r="J117" s="120"/>
      <c r="K117" s="120"/>
      <c r="L117" s="120"/>
      <c r="M117" s="120"/>
      <c r="N117" s="120"/>
    </row>
    <row r="118" spans="1:14" ht="24.95" customHeight="1" x14ac:dyDescent="0.2">
      <c r="A118" s="16">
        <v>113</v>
      </c>
      <c r="B118" s="231"/>
      <c r="C118" s="212"/>
      <c r="D118" s="212"/>
      <c r="E118" s="51"/>
      <c r="F118" s="51"/>
      <c r="G118" s="152"/>
      <c r="H118" s="50"/>
      <c r="I118" s="241"/>
      <c r="J118" s="120"/>
      <c r="K118" s="120"/>
      <c r="L118" s="120"/>
      <c r="M118" s="120"/>
      <c r="N118" s="120"/>
    </row>
    <row r="119" spans="1:14" ht="24.95" customHeight="1" x14ac:dyDescent="0.2">
      <c r="A119" s="16">
        <v>114</v>
      </c>
      <c r="B119" s="231"/>
      <c r="C119" s="212"/>
      <c r="D119" s="212"/>
      <c r="E119" s="51"/>
      <c r="F119" s="51"/>
      <c r="G119" s="152"/>
      <c r="H119" s="50"/>
      <c r="I119" s="241"/>
      <c r="J119" s="120"/>
      <c r="K119" s="120"/>
      <c r="L119" s="120"/>
      <c r="M119" s="120"/>
      <c r="N119" s="120"/>
    </row>
    <row r="120" spans="1:14" ht="24.95" customHeight="1" x14ac:dyDescent="0.2">
      <c r="A120" s="16">
        <v>115</v>
      </c>
      <c r="B120" s="231"/>
      <c r="C120" s="212"/>
      <c r="D120" s="212"/>
      <c r="E120" s="51"/>
      <c r="F120" s="51"/>
      <c r="G120" s="152"/>
      <c r="H120" s="50"/>
      <c r="I120" s="241"/>
      <c r="J120" s="120"/>
      <c r="K120" s="120"/>
      <c r="L120" s="120"/>
      <c r="M120" s="120"/>
      <c r="N120" s="120"/>
    </row>
    <row r="121" spans="1:14" ht="24.95" customHeight="1" x14ac:dyDescent="0.2">
      <c r="A121" s="16">
        <v>116</v>
      </c>
      <c r="B121" s="231"/>
      <c r="C121" s="212"/>
      <c r="D121" s="212"/>
      <c r="E121" s="51"/>
      <c r="F121" s="51"/>
      <c r="G121" s="152"/>
      <c r="H121" s="50"/>
      <c r="I121" s="241"/>
      <c r="J121" s="120"/>
      <c r="K121" s="120"/>
      <c r="L121" s="120"/>
      <c r="M121" s="120"/>
      <c r="N121" s="120"/>
    </row>
    <row r="122" spans="1:14" ht="24.95" customHeight="1" x14ac:dyDescent="0.2">
      <c r="A122" s="16">
        <v>117</v>
      </c>
      <c r="B122" s="231"/>
      <c r="C122" s="212"/>
      <c r="D122" s="212"/>
      <c r="E122" s="51"/>
      <c r="F122" s="51"/>
      <c r="G122" s="152"/>
      <c r="H122" s="50"/>
      <c r="I122" s="241"/>
      <c r="J122" s="120"/>
      <c r="K122" s="120"/>
      <c r="L122" s="120"/>
      <c r="M122" s="120"/>
      <c r="N122" s="120"/>
    </row>
    <row r="123" spans="1:14" ht="24.95" customHeight="1" x14ac:dyDescent="0.2">
      <c r="A123" s="16">
        <v>118</v>
      </c>
      <c r="B123" s="231"/>
      <c r="C123" s="212"/>
      <c r="D123" s="212"/>
      <c r="E123" s="51"/>
      <c r="F123" s="51"/>
      <c r="G123" s="152"/>
      <c r="H123" s="50"/>
      <c r="I123" s="241"/>
      <c r="J123" s="120"/>
      <c r="K123" s="120"/>
      <c r="L123" s="120"/>
      <c r="M123" s="120"/>
      <c r="N123" s="120"/>
    </row>
    <row r="124" spans="1:14" ht="24.95" customHeight="1" x14ac:dyDescent="0.2">
      <c r="A124" s="16">
        <v>119</v>
      </c>
      <c r="B124" s="231"/>
      <c r="C124" s="212"/>
      <c r="D124" s="212"/>
      <c r="E124" s="51"/>
      <c r="F124" s="51"/>
      <c r="G124" s="152"/>
      <c r="H124" s="50"/>
      <c r="I124" s="241"/>
      <c r="J124" s="120"/>
      <c r="K124" s="120"/>
      <c r="L124" s="120"/>
      <c r="M124" s="120"/>
      <c r="N124" s="120"/>
    </row>
    <row r="125" spans="1:14" ht="24.95" customHeight="1" x14ac:dyDescent="0.2">
      <c r="A125" s="16">
        <v>120</v>
      </c>
      <c r="B125" s="231"/>
      <c r="C125" s="212"/>
      <c r="D125" s="212"/>
      <c r="E125" s="51"/>
      <c r="F125" s="51"/>
      <c r="G125" s="152"/>
      <c r="H125" s="50"/>
      <c r="I125" s="241"/>
      <c r="J125" s="120"/>
      <c r="K125" s="120"/>
      <c r="L125" s="120"/>
      <c r="M125" s="120"/>
      <c r="N125" s="120"/>
    </row>
    <row r="126" spans="1:14" ht="24.95" customHeight="1" x14ac:dyDescent="0.2">
      <c r="A126" s="16">
        <v>121</v>
      </c>
      <c r="B126" s="231"/>
      <c r="C126" s="212"/>
      <c r="D126" s="212"/>
      <c r="E126" s="51"/>
      <c r="F126" s="51"/>
      <c r="G126" s="152"/>
      <c r="H126" s="50"/>
      <c r="I126" s="241"/>
      <c r="J126" s="120"/>
      <c r="K126" s="120"/>
      <c r="L126" s="120"/>
      <c r="M126" s="120"/>
      <c r="N126" s="120"/>
    </row>
    <row r="127" spans="1:14" ht="24.95" customHeight="1" x14ac:dyDescent="0.2">
      <c r="A127" s="16">
        <v>122</v>
      </c>
      <c r="B127" s="231"/>
      <c r="C127" s="212"/>
      <c r="D127" s="212"/>
      <c r="E127" s="51"/>
      <c r="F127" s="51"/>
      <c r="G127" s="152"/>
      <c r="H127" s="50"/>
      <c r="I127" s="241"/>
      <c r="J127" s="120"/>
      <c r="K127" s="120"/>
      <c r="L127" s="120"/>
      <c r="M127" s="120"/>
      <c r="N127" s="120"/>
    </row>
    <row r="128" spans="1:14" ht="24.95" customHeight="1" x14ac:dyDescent="0.2">
      <c r="A128" s="16">
        <v>123</v>
      </c>
      <c r="B128" s="231"/>
      <c r="C128" s="212"/>
      <c r="D128" s="212"/>
      <c r="E128" s="51"/>
      <c r="F128" s="51"/>
      <c r="G128" s="152"/>
      <c r="H128" s="50"/>
      <c r="I128" s="241"/>
      <c r="J128" s="120"/>
      <c r="K128" s="120"/>
      <c r="L128" s="120"/>
      <c r="M128" s="120"/>
      <c r="N128" s="120"/>
    </row>
    <row r="129" spans="1:14" ht="24.95" customHeight="1" x14ac:dyDescent="0.2">
      <c r="A129" s="16">
        <v>124</v>
      </c>
      <c r="B129" s="231"/>
      <c r="C129" s="212"/>
      <c r="D129" s="212"/>
      <c r="E129" s="51"/>
      <c r="F129" s="51"/>
      <c r="G129" s="152"/>
      <c r="H129" s="50"/>
      <c r="I129" s="241"/>
      <c r="J129" s="120"/>
      <c r="K129" s="120"/>
      <c r="L129" s="120"/>
      <c r="M129" s="120"/>
      <c r="N129" s="120"/>
    </row>
    <row r="130" spans="1:14" ht="24.95" customHeight="1" x14ac:dyDescent="0.2">
      <c r="A130" s="16">
        <v>125</v>
      </c>
      <c r="B130" s="231"/>
      <c r="C130" s="212"/>
      <c r="D130" s="212"/>
      <c r="E130" s="51"/>
      <c r="F130" s="51"/>
      <c r="G130" s="152"/>
      <c r="H130" s="50"/>
      <c r="I130" s="241"/>
      <c r="J130" s="120"/>
      <c r="K130" s="120"/>
      <c r="L130" s="120"/>
      <c r="M130" s="120"/>
      <c r="N130" s="120"/>
    </row>
    <row r="131" spans="1:14" ht="24.95" customHeight="1" x14ac:dyDescent="0.2">
      <c r="A131" s="16">
        <v>126</v>
      </c>
      <c r="B131" s="231"/>
      <c r="C131" s="212"/>
      <c r="D131" s="212"/>
      <c r="E131" s="51"/>
      <c r="F131" s="51"/>
      <c r="G131" s="152"/>
      <c r="H131" s="50"/>
      <c r="I131" s="241"/>
      <c r="J131" s="120"/>
      <c r="K131" s="120"/>
      <c r="L131" s="120"/>
      <c r="M131" s="120"/>
      <c r="N131" s="120"/>
    </row>
    <row r="132" spans="1:14" ht="24.95" customHeight="1" x14ac:dyDescent="0.2">
      <c r="A132" s="16">
        <v>127</v>
      </c>
      <c r="B132" s="231"/>
      <c r="C132" s="212"/>
      <c r="D132" s="212"/>
      <c r="E132" s="51"/>
      <c r="F132" s="51"/>
      <c r="G132" s="152"/>
      <c r="H132" s="50"/>
      <c r="I132" s="241"/>
      <c r="J132" s="120"/>
      <c r="K132" s="120"/>
      <c r="L132" s="120"/>
      <c r="M132" s="120"/>
      <c r="N132" s="120"/>
    </row>
    <row r="133" spans="1:14" ht="24.95" customHeight="1" x14ac:dyDescent="0.2">
      <c r="A133" s="16">
        <v>128</v>
      </c>
      <c r="B133" s="231"/>
      <c r="C133" s="212"/>
      <c r="D133" s="212"/>
      <c r="E133" s="51"/>
      <c r="F133" s="51"/>
      <c r="G133" s="152"/>
      <c r="H133" s="50"/>
      <c r="I133" s="241"/>
      <c r="J133" s="120"/>
      <c r="K133" s="120"/>
      <c r="L133" s="120"/>
      <c r="M133" s="120"/>
      <c r="N133" s="120"/>
    </row>
    <row r="134" spans="1:14" ht="24.95" customHeight="1" x14ac:dyDescent="0.2">
      <c r="A134" s="16">
        <v>129</v>
      </c>
      <c r="B134" s="231"/>
      <c r="C134" s="212"/>
      <c r="D134" s="212"/>
      <c r="E134" s="51"/>
      <c r="F134" s="51"/>
      <c r="G134" s="152"/>
      <c r="H134" s="50"/>
      <c r="I134" s="241"/>
      <c r="J134" s="120"/>
      <c r="K134" s="120"/>
      <c r="L134" s="120"/>
      <c r="M134" s="120"/>
      <c r="N134" s="120"/>
    </row>
    <row r="135" spans="1:14" ht="24.95" customHeight="1" x14ac:dyDescent="0.2">
      <c r="A135" s="16">
        <v>130</v>
      </c>
      <c r="B135" s="231"/>
      <c r="C135" s="212"/>
      <c r="D135" s="212"/>
      <c r="E135" s="51"/>
      <c r="F135" s="51"/>
      <c r="G135" s="152"/>
      <c r="H135" s="50"/>
      <c r="I135" s="241"/>
      <c r="J135" s="120"/>
      <c r="K135" s="120"/>
      <c r="L135" s="120"/>
      <c r="M135" s="120"/>
      <c r="N135" s="120"/>
    </row>
    <row r="136" spans="1:14" ht="24.95" customHeight="1" x14ac:dyDescent="0.2">
      <c r="A136" s="16">
        <v>131</v>
      </c>
      <c r="B136" s="231"/>
      <c r="C136" s="212"/>
      <c r="D136" s="212"/>
      <c r="E136" s="51"/>
      <c r="F136" s="51"/>
      <c r="G136" s="152"/>
      <c r="H136" s="50"/>
      <c r="I136" s="241"/>
      <c r="J136" s="120"/>
      <c r="K136" s="120"/>
      <c r="L136" s="120"/>
      <c r="M136" s="120"/>
      <c r="N136" s="120"/>
    </row>
    <row r="137" spans="1:14" ht="24.95" customHeight="1" x14ac:dyDescent="0.2">
      <c r="A137" s="16">
        <v>132</v>
      </c>
      <c r="B137" s="231"/>
      <c r="C137" s="212"/>
      <c r="D137" s="212"/>
      <c r="E137" s="51"/>
      <c r="F137" s="51"/>
      <c r="G137" s="152"/>
      <c r="H137" s="50"/>
      <c r="I137" s="241"/>
      <c r="J137" s="120"/>
      <c r="K137" s="120"/>
      <c r="L137" s="120"/>
      <c r="M137" s="120"/>
      <c r="N137" s="120"/>
    </row>
    <row r="138" spans="1:14" ht="24.95" customHeight="1" x14ac:dyDescent="0.2">
      <c r="A138" s="16">
        <v>133</v>
      </c>
      <c r="B138" s="231"/>
      <c r="C138" s="212"/>
      <c r="D138" s="212"/>
      <c r="E138" s="51"/>
      <c r="F138" s="51"/>
      <c r="G138" s="152"/>
      <c r="H138" s="50"/>
      <c r="I138" s="241"/>
      <c r="J138" s="120"/>
      <c r="K138" s="120"/>
      <c r="L138" s="120"/>
      <c r="M138" s="120"/>
      <c r="N138" s="120"/>
    </row>
    <row r="139" spans="1:14" ht="24.95" customHeight="1" x14ac:dyDescent="0.2">
      <c r="A139" s="16">
        <v>134</v>
      </c>
      <c r="B139" s="231"/>
      <c r="C139" s="212"/>
      <c r="D139" s="212"/>
      <c r="E139" s="51"/>
      <c r="F139" s="51"/>
      <c r="G139" s="152"/>
      <c r="H139" s="50"/>
      <c r="I139" s="241"/>
      <c r="J139" s="120"/>
      <c r="K139" s="120"/>
      <c r="L139" s="120"/>
      <c r="M139" s="120"/>
      <c r="N139" s="120"/>
    </row>
    <row r="140" spans="1:14" ht="24.95" customHeight="1" x14ac:dyDescent="0.2">
      <c r="A140" s="16">
        <v>135</v>
      </c>
      <c r="B140" s="231"/>
      <c r="C140" s="212"/>
      <c r="D140" s="212"/>
      <c r="E140" s="51"/>
      <c r="F140" s="51"/>
      <c r="G140" s="152"/>
      <c r="H140" s="50"/>
      <c r="I140" s="241"/>
      <c r="J140" s="120"/>
      <c r="K140" s="120"/>
      <c r="L140" s="120"/>
      <c r="M140" s="120"/>
      <c r="N140" s="120"/>
    </row>
    <row r="141" spans="1:14" ht="24.95" customHeight="1" x14ac:dyDescent="0.2">
      <c r="A141" s="16">
        <v>136</v>
      </c>
      <c r="B141" s="231"/>
      <c r="C141" s="212"/>
      <c r="D141" s="212"/>
      <c r="E141" s="51"/>
      <c r="F141" s="51"/>
      <c r="G141" s="152"/>
      <c r="H141" s="50"/>
      <c r="I141" s="241"/>
      <c r="J141" s="120"/>
      <c r="K141" s="120"/>
      <c r="L141" s="120"/>
      <c r="M141" s="120"/>
      <c r="N141" s="120"/>
    </row>
    <row r="142" spans="1:14" ht="24.95" customHeight="1" x14ac:dyDescent="0.2">
      <c r="A142" s="16">
        <v>137</v>
      </c>
      <c r="B142" s="231"/>
      <c r="C142" s="212"/>
      <c r="D142" s="212"/>
      <c r="E142" s="51"/>
      <c r="F142" s="51"/>
      <c r="G142" s="152"/>
      <c r="H142" s="50"/>
      <c r="I142" s="241"/>
      <c r="J142" s="120"/>
      <c r="K142" s="120"/>
      <c r="L142" s="120"/>
      <c r="M142" s="120"/>
      <c r="N142" s="120"/>
    </row>
    <row r="143" spans="1:14" ht="24.95" customHeight="1" x14ac:dyDescent="0.2">
      <c r="A143" s="16">
        <v>138</v>
      </c>
      <c r="B143" s="231"/>
      <c r="C143" s="212"/>
      <c r="D143" s="212"/>
      <c r="E143" s="51"/>
      <c r="F143" s="51"/>
      <c r="G143" s="152"/>
      <c r="H143" s="50"/>
      <c r="I143" s="241"/>
      <c r="J143" s="120"/>
      <c r="K143" s="120"/>
      <c r="L143" s="120"/>
      <c r="M143" s="120"/>
      <c r="N143" s="120"/>
    </row>
    <row r="144" spans="1:14" ht="24.95" customHeight="1" x14ac:dyDescent="0.2">
      <c r="A144" s="16">
        <v>139</v>
      </c>
      <c r="B144" s="231"/>
      <c r="C144" s="212"/>
      <c r="D144" s="212"/>
      <c r="E144" s="51"/>
      <c r="F144" s="51"/>
      <c r="G144" s="152"/>
      <c r="H144" s="50"/>
      <c r="I144" s="241"/>
      <c r="J144" s="120"/>
      <c r="K144" s="120"/>
      <c r="L144" s="120"/>
      <c r="M144" s="120"/>
      <c r="N144" s="120"/>
    </row>
    <row r="145" spans="1:14" ht="24.95" customHeight="1" x14ac:dyDescent="0.2">
      <c r="A145" s="16">
        <v>140</v>
      </c>
      <c r="B145" s="231"/>
      <c r="C145" s="212"/>
      <c r="D145" s="212"/>
      <c r="E145" s="51"/>
      <c r="F145" s="51"/>
      <c r="G145" s="152"/>
      <c r="H145" s="50"/>
      <c r="I145" s="241"/>
      <c r="J145" s="120"/>
      <c r="K145" s="120"/>
      <c r="L145" s="120"/>
      <c r="M145" s="120"/>
      <c r="N145" s="120"/>
    </row>
    <row r="146" spans="1:14" ht="24.95" customHeight="1" x14ac:dyDescent="0.2">
      <c r="A146" s="16">
        <v>141</v>
      </c>
      <c r="B146" s="231"/>
      <c r="C146" s="212"/>
      <c r="D146" s="212"/>
      <c r="E146" s="51"/>
      <c r="F146" s="51"/>
      <c r="G146" s="152"/>
      <c r="H146" s="50"/>
      <c r="I146" s="241"/>
      <c r="J146" s="120"/>
      <c r="K146" s="120"/>
      <c r="L146" s="120"/>
      <c r="M146" s="120"/>
      <c r="N146" s="120"/>
    </row>
    <row r="147" spans="1:14" ht="24.95" customHeight="1" x14ac:dyDescent="0.2">
      <c r="A147" s="16">
        <v>142</v>
      </c>
      <c r="B147" s="231"/>
      <c r="C147" s="212"/>
      <c r="D147" s="212"/>
      <c r="E147" s="51"/>
      <c r="F147" s="51"/>
      <c r="G147" s="152"/>
      <c r="H147" s="50"/>
      <c r="I147" s="241"/>
      <c r="J147" s="120"/>
      <c r="K147" s="120"/>
      <c r="L147" s="120"/>
      <c r="M147" s="120"/>
      <c r="N147" s="120"/>
    </row>
    <row r="148" spans="1:14" ht="24.95" customHeight="1" x14ac:dyDescent="0.2">
      <c r="A148" s="16">
        <v>143</v>
      </c>
      <c r="B148" s="231"/>
      <c r="C148" s="212"/>
      <c r="D148" s="212"/>
      <c r="E148" s="51"/>
      <c r="F148" s="51"/>
      <c r="G148" s="152"/>
      <c r="H148" s="50"/>
      <c r="I148" s="241"/>
      <c r="J148" s="120"/>
      <c r="K148" s="120"/>
      <c r="L148" s="120"/>
      <c r="M148" s="120"/>
      <c r="N148" s="120"/>
    </row>
    <row r="149" spans="1:14" ht="24.95" customHeight="1" x14ac:dyDescent="0.2">
      <c r="A149" s="16">
        <v>144</v>
      </c>
      <c r="B149" s="231"/>
      <c r="C149" s="212"/>
      <c r="D149" s="212"/>
      <c r="E149" s="51"/>
      <c r="F149" s="51"/>
      <c r="G149" s="152"/>
      <c r="H149" s="50"/>
      <c r="I149" s="241"/>
      <c r="J149" s="120"/>
      <c r="K149" s="120"/>
      <c r="L149" s="120"/>
      <c r="M149" s="120"/>
      <c r="N149" s="120"/>
    </row>
    <row r="150" spans="1:14" ht="24.95" customHeight="1" x14ac:dyDescent="0.2">
      <c r="A150" s="16">
        <v>145</v>
      </c>
      <c r="B150" s="231"/>
      <c r="C150" s="212"/>
      <c r="D150" s="212"/>
      <c r="E150" s="51"/>
      <c r="F150" s="51"/>
      <c r="G150" s="152"/>
      <c r="H150" s="50"/>
      <c r="I150" s="241"/>
      <c r="J150" s="120"/>
      <c r="K150" s="120"/>
      <c r="L150" s="120"/>
      <c r="M150" s="120"/>
      <c r="N150" s="120"/>
    </row>
    <row r="151" spans="1:14" ht="24.95" customHeight="1" x14ac:dyDescent="0.2">
      <c r="A151" s="16">
        <v>146</v>
      </c>
      <c r="B151" s="231"/>
      <c r="C151" s="212"/>
      <c r="D151" s="212"/>
      <c r="E151" s="51"/>
      <c r="F151" s="51"/>
      <c r="G151" s="152"/>
      <c r="H151" s="50"/>
      <c r="I151" s="241"/>
      <c r="J151" s="120"/>
      <c r="K151" s="120"/>
      <c r="L151" s="120"/>
      <c r="M151" s="120"/>
      <c r="N151" s="120"/>
    </row>
    <row r="152" spans="1:14" ht="24.95" customHeight="1" x14ac:dyDescent="0.2">
      <c r="A152" s="16">
        <v>147</v>
      </c>
      <c r="B152" s="231"/>
      <c r="C152" s="212"/>
      <c r="D152" s="212"/>
      <c r="E152" s="51"/>
      <c r="F152" s="51"/>
      <c r="G152" s="152"/>
      <c r="H152" s="50"/>
      <c r="I152" s="241"/>
      <c r="J152" s="120"/>
      <c r="K152" s="120"/>
      <c r="L152" s="120"/>
      <c r="M152" s="120"/>
      <c r="N152" s="120"/>
    </row>
    <row r="153" spans="1:14" ht="24.95" customHeight="1" x14ac:dyDescent="0.2">
      <c r="A153" s="16">
        <v>148</v>
      </c>
      <c r="B153" s="231"/>
      <c r="C153" s="212"/>
      <c r="D153" s="212"/>
      <c r="E153" s="51"/>
      <c r="F153" s="51"/>
      <c r="G153" s="152"/>
      <c r="H153" s="50"/>
      <c r="I153" s="241"/>
      <c r="J153" s="120"/>
      <c r="K153" s="120"/>
      <c r="L153" s="120"/>
      <c r="M153" s="120"/>
      <c r="N153" s="120"/>
    </row>
    <row r="154" spans="1:14" ht="24.95" customHeight="1" x14ac:dyDescent="0.2">
      <c r="A154" s="16">
        <v>149</v>
      </c>
      <c r="B154" s="231"/>
      <c r="C154" s="212"/>
      <c r="D154" s="212"/>
      <c r="E154" s="51"/>
      <c r="F154" s="51"/>
      <c r="G154" s="152"/>
      <c r="H154" s="50"/>
      <c r="I154" s="241"/>
      <c r="J154" s="120"/>
      <c r="K154" s="120"/>
      <c r="L154" s="120"/>
      <c r="M154" s="120"/>
      <c r="N154" s="120"/>
    </row>
    <row r="155" spans="1:14" ht="24.95" customHeight="1" x14ac:dyDescent="0.2">
      <c r="A155" s="16">
        <v>150</v>
      </c>
      <c r="B155" s="231"/>
      <c r="C155" s="212"/>
      <c r="D155" s="212"/>
      <c r="E155" s="51"/>
      <c r="F155" s="51"/>
      <c r="G155" s="152"/>
      <c r="H155" s="50"/>
      <c r="I155" s="241"/>
      <c r="J155" s="120"/>
      <c r="K155" s="120"/>
      <c r="L155" s="120"/>
      <c r="M155" s="120"/>
      <c r="N155" s="120"/>
    </row>
    <row r="156" spans="1:14" ht="24.95" customHeight="1" x14ac:dyDescent="0.2">
      <c r="A156" s="16">
        <v>151</v>
      </c>
      <c r="B156" s="231"/>
      <c r="C156" s="212"/>
      <c r="D156" s="212"/>
      <c r="E156" s="51"/>
      <c r="F156" s="51"/>
      <c r="G156" s="152"/>
      <c r="H156" s="50"/>
      <c r="I156" s="241"/>
      <c r="J156" s="120"/>
      <c r="K156" s="120"/>
      <c r="L156" s="120"/>
      <c r="M156" s="120"/>
      <c r="N156" s="120"/>
    </row>
    <row r="157" spans="1:14" ht="24.95" customHeight="1" x14ac:dyDescent="0.2">
      <c r="A157" s="16">
        <v>152</v>
      </c>
      <c r="B157" s="231"/>
      <c r="C157" s="212"/>
      <c r="D157" s="212"/>
      <c r="E157" s="51"/>
      <c r="F157" s="51"/>
      <c r="G157" s="152"/>
      <c r="H157" s="50"/>
      <c r="I157" s="241"/>
      <c r="J157" s="120"/>
      <c r="K157" s="120"/>
      <c r="L157" s="120"/>
      <c r="M157" s="120"/>
      <c r="N157" s="120"/>
    </row>
    <row r="158" spans="1:14" ht="24.95" customHeight="1" x14ac:dyDescent="0.2">
      <c r="A158" s="16">
        <v>153</v>
      </c>
      <c r="B158" s="231"/>
      <c r="C158" s="212"/>
      <c r="D158" s="212"/>
      <c r="E158" s="51"/>
      <c r="F158" s="51"/>
      <c r="G158" s="152"/>
      <c r="H158" s="50"/>
      <c r="I158" s="241"/>
      <c r="J158" s="120"/>
      <c r="K158" s="120"/>
      <c r="L158" s="120"/>
      <c r="M158" s="120"/>
      <c r="N158" s="120"/>
    </row>
    <row r="159" spans="1:14" ht="24.95" customHeight="1" x14ac:dyDescent="0.2">
      <c r="A159" s="16">
        <v>154</v>
      </c>
      <c r="B159" s="231"/>
      <c r="C159" s="212"/>
      <c r="D159" s="212"/>
      <c r="E159" s="51"/>
      <c r="F159" s="51"/>
      <c r="G159" s="152"/>
      <c r="H159" s="50"/>
      <c r="I159" s="241"/>
      <c r="J159" s="120"/>
      <c r="K159" s="120"/>
      <c r="L159" s="120"/>
      <c r="M159" s="120"/>
      <c r="N159" s="120"/>
    </row>
    <row r="160" spans="1:14" ht="24.95" customHeight="1" x14ac:dyDescent="0.2">
      <c r="A160" s="16">
        <v>155</v>
      </c>
      <c r="B160" s="231"/>
      <c r="C160" s="212"/>
      <c r="D160" s="212"/>
      <c r="E160" s="51"/>
      <c r="F160" s="51"/>
      <c r="G160" s="152"/>
      <c r="H160" s="50"/>
      <c r="I160" s="241"/>
      <c r="J160" s="120"/>
      <c r="K160" s="120"/>
      <c r="L160" s="120"/>
      <c r="M160" s="120"/>
      <c r="N160" s="120"/>
    </row>
    <row r="161" spans="1:14" ht="24.95" customHeight="1" x14ac:dyDescent="0.2">
      <c r="A161" s="16">
        <v>156</v>
      </c>
      <c r="B161" s="231"/>
      <c r="C161" s="212"/>
      <c r="D161" s="212"/>
      <c r="E161" s="51"/>
      <c r="F161" s="51"/>
      <c r="G161" s="152"/>
      <c r="H161" s="50"/>
      <c r="I161" s="241"/>
      <c r="J161" s="120"/>
      <c r="K161" s="120"/>
      <c r="L161" s="120"/>
      <c r="M161" s="120"/>
      <c r="N161" s="120"/>
    </row>
    <row r="162" spans="1:14" ht="24.95" customHeight="1" x14ac:dyDescent="0.2">
      <c r="A162" s="16">
        <v>157</v>
      </c>
      <c r="B162" s="231"/>
      <c r="C162" s="212"/>
      <c r="D162" s="212"/>
      <c r="E162" s="51"/>
      <c r="F162" s="51"/>
      <c r="G162" s="152"/>
      <c r="H162" s="50"/>
      <c r="I162" s="241"/>
      <c r="J162" s="120"/>
      <c r="K162" s="120"/>
      <c r="L162" s="120"/>
      <c r="M162" s="120"/>
      <c r="N162" s="120"/>
    </row>
    <row r="163" spans="1:14" ht="24.95" customHeight="1" x14ac:dyDescent="0.2">
      <c r="A163" s="16">
        <v>158</v>
      </c>
      <c r="B163" s="231"/>
      <c r="C163" s="212"/>
      <c r="D163" s="212"/>
      <c r="E163" s="51"/>
      <c r="F163" s="51"/>
      <c r="G163" s="152"/>
      <c r="H163" s="50"/>
      <c r="I163" s="241"/>
      <c r="J163" s="120"/>
      <c r="K163" s="120"/>
      <c r="L163" s="120"/>
      <c r="M163" s="120"/>
      <c r="N163" s="120"/>
    </row>
    <row r="164" spans="1:14" ht="24.95" customHeight="1" x14ac:dyDescent="0.2">
      <c r="A164" s="16">
        <v>159</v>
      </c>
      <c r="B164" s="231"/>
      <c r="C164" s="212"/>
      <c r="D164" s="212"/>
      <c r="E164" s="51"/>
      <c r="F164" s="51"/>
      <c r="G164" s="152"/>
      <c r="H164" s="50"/>
      <c r="I164" s="241"/>
      <c r="J164" s="120"/>
      <c r="K164" s="120"/>
      <c r="L164" s="120"/>
      <c r="M164" s="120"/>
      <c r="N164" s="120"/>
    </row>
    <row r="165" spans="1:14" ht="24.95" customHeight="1" x14ac:dyDescent="0.2">
      <c r="A165" s="16">
        <v>160</v>
      </c>
      <c r="B165" s="231"/>
      <c r="C165" s="212"/>
      <c r="D165" s="212"/>
      <c r="E165" s="51"/>
      <c r="F165" s="51"/>
      <c r="G165" s="152"/>
      <c r="H165" s="50"/>
      <c r="I165" s="241"/>
      <c r="J165" s="120"/>
      <c r="K165" s="120"/>
      <c r="L165" s="120"/>
      <c r="M165" s="120"/>
      <c r="N165" s="120"/>
    </row>
    <row r="166" spans="1:14" ht="24.95" customHeight="1" x14ac:dyDescent="0.2">
      <c r="A166" s="16">
        <v>161</v>
      </c>
      <c r="B166" s="231"/>
      <c r="C166" s="212"/>
      <c r="D166" s="212"/>
      <c r="E166" s="51"/>
      <c r="F166" s="51"/>
      <c r="G166" s="152"/>
      <c r="H166" s="50"/>
      <c r="I166" s="241"/>
      <c r="J166" s="120"/>
      <c r="K166" s="120"/>
      <c r="L166" s="120"/>
      <c r="M166" s="120"/>
      <c r="N166" s="120"/>
    </row>
    <row r="167" spans="1:14" ht="24.95" customHeight="1" x14ac:dyDescent="0.2">
      <c r="A167" s="16">
        <v>162</v>
      </c>
      <c r="B167" s="231"/>
      <c r="C167" s="212"/>
      <c r="D167" s="212"/>
      <c r="E167" s="51"/>
      <c r="F167" s="51"/>
      <c r="G167" s="152"/>
      <c r="H167" s="50"/>
      <c r="I167" s="241"/>
      <c r="J167" s="120"/>
      <c r="K167" s="120"/>
      <c r="L167" s="120"/>
      <c r="M167" s="120"/>
      <c r="N167" s="120"/>
    </row>
    <row r="168" spans="1:14" ht="24.95" customHeight="1" x14ac:dyDescent="0.2">
      <c r="A168" s="16">
        <v>163</v>
      </c>
      <c r="B168" s="231"/>
      <c r="C168" s="212"/>
      <c r="D168" s="212"/>
      <c r="E168" s="51"/>
      <c r="F168" s="51"/>
      <c r="G168" s="152"/>
      <c r="H168" s="50"/>
      <c r="I168" s="241"/>
      <c r="J168" s="120"/>
      <c r="K168" s="120"/>
      <c r="L168" s="120"/>
      <c r="M168" s="120"/>
      <c r="N168" s="120"/>
    </row>
    <row r="169" spans="1:14" ht="24.95" customHeight="1" x14ac:dyDescent="0.2">
      <c r="A169" s="16">
        <v>164</v>
      </c>
      <c r="B169" s="231"/>
      <c r="C169" s="212"/>
      <c r="D169" s="212"/>
      <c r="E169" s="51"/>
      <c r="F169" s="51"/>
      <c r="G169" s="152"/>
      <c r="H169" s="50"/>
      <c r="I169" s="241"/>
      <c r="J169" s="120"/>
      <c r="K169" s="120"/>
      <c r="L169" s="120"/>
      <c r="M169" s="120"/>
      <c r="N169" s="120"/>
    </row>
    <row r="170" spans="1:14" ht="24.95" customHeight="1" x14ac:dyDescent="0.2">
      <c r="A170" s="16">
        <v>165</v>
      </c>
      <c r="B170" s="231"/>
      <c r="C170" s="212"/>
      <c r="D170" s="212"/>
      <c r="E170" s="51"/>
      <c r="F170" s="51"/>
      <c r="G170" s="152"/>
      <c r="H170" s="50"/>
      <c r="I170" s="241"/>
      <c r="J170" s="120"/>
      <c r="K170" s="120"/>
      <c r="L170" s="120"/>
      <c r="M170" s="120"/>
      <c r="N170" s="120"/>
    </row>
    <row r="171" spans="1:14" ht="24.95" customHeight="1" x14ac:dyDescent="0.2">
      <c r="A171" s="16">
        <v>166</v>
      </c>
      <c r="B171" s="231"/>
      <c r="C171" s="212"/>
      <c r="D171" s="212"/>
      <c r="E171" s="51"/>
      <c r="F171" s="51"/>
      <c r="G171" s="152"/>
      <c r="H171" s="50"/>
      <c r="I171" s="241"/>
      <c r="J171" s="120"/>
      <c r="K171" s="120"/>
      <c r="L171" s="120"/>
      <c r="M171" s="120"/>
      <c r="N171" s="120"/>
    </row>
    <row r="172" spans="1:14" ht="24.95" customHeight="1" x14ac:dyDescent="0.2">
      <c r="A172" s="16">
        <v>167</v>
      </c>
      <c r="B172" s="231"/>
      <c r="C172" s="212"/>
      <c r="D172" s="212"/>
      <c r="E172" s="51"/>
      <c r="F172" s="51"/>
      <c r="G172" s="152"/>
      <c r="H172" s="50"/>
      <c r="I172" s="241"/>
      <c r="J172" s="120"/>
      <c r="K172" s="120"/>
      <c r="L172" s="120"/>
      <c r="M172" s="120"/>
      <c r="N172" s="120"/>
    </row>
    <row r="173" spans="1:14" ht="24.95" customHeight="1" x14ac:dyDescent="0.2">
      <c r="A173" s="16">
        <v>168</v>
      </c>
      <c r="B173" s="231"/>
      <c r="C173" s="212"/>
      <c r="D173" s="212"/>
      <c r="E173" s="51"/>
      <c r="F173" s="51"/>
      <c r="G173" s="152"/>
      <c r="H173" s="50"/>
      <c r="I173" s="241"/>
      <c r="J173" s="120"/>
      <c r="K173" s="120"/>
      <c r="L173" s="120"/>
      <c r="M173" s="120"/>
      <c r="N173" s="120"/>
    </row>
    <row r="174" spans="1:14" ht="24.95" customHeight="1" x14ac:dyDescent="0.2">
      <c r="A174" s="16">
        <v>169</v>
      </c>
      <c r="B174" s="231"/>
      <c r="C174" s="212"/>
      <c r="D174" s="212"/>
      <c r="E174" s="51"/>
      <c r="F174" s="51"/>
      <c r="G174" s="152"/>
      <c r="H174" s="50"/>
      <c r="I174" s="241"/>
      <c r="J174" s="120"/>
      <c r="K174" s="120"/>
      <c r="L174" s="120"/>
      <c r="M174" s="120"/>
      <c r="N174" s="120"/>
    </row>
    <row r="175" spans="1:14" ht="24.95" customHeight="1" x14ac:dyDescent="0.2">
      <c r="A175" s="16">
        <v>170</v>
      </c>
      <c r="B175" s="231"/>
      <c r="C175" s="212"/>
      <c r="D175" s="212"/>
      <c r="E175" s="51"/>
      <c r="F175" s="51"/>
      <c r="G175" s="152"/>
      <c r="H175" s="50"/>
      <c r="I175" s="241"/>
      <c r="J175" s="120"/>
      <c r="K175" s="120"/>
      <c r="L175" s="120"/>
      <c r="M175" s="120"/>
      <c r="N175" s="120"/>
    </row>
    <row r="176" spans="1:14" ht="24.95" customHeight="1" x14ac:dyDescent="0.2">
      <c r="A176" s="16">
        <v>171</v>
      </c>
      <c r="B176" s="231"/>
      <c r="C176" s="212"/>
      <c r="D176" s="212"/>
      <c r="E176" s="51"/>
      <c r="F176" s="51"/>
      <c r="G176" s="152"/>
      <c r="H176" s="50"/>
      <c r="I176" s="241"/>
      <c r="J176" s="120"/>
      <c r="K176" s="120"/>
      <c r="L176" s="120"/>
      <c r="M176" s="120"/>
      <c r="N176" s="120"/>
    </row>
    <row r="177" spans="1:14" ht="24.95" customHeight="1" x14ac:dyDescent="0.2">
      <c r="A177" s="16">
        <v>172</v>
      </c>
      <c r="B177" s="231"/>
      <c r="C177" s="212"/>
      <c r="D177" s="212"/>
      <c r="E177" s="51"/>
      <c r="F177" s="51"/>
      <c r="G177" s="152"/>
      <c r="H177" s="50"/>
      <c r="I177" s="241"/>
      <c r="J177" s="120"/>
      <c r="K177" s="120"/>
      <c r="L177" s="120"/>
      <c r="M177" s="120"/>
      <c r="N177" s="120"/>
    </row>
    <row r="178" spans="1:14" ht="24.95" customHeight="1" x14ac:dyDescent="0.2">
      <c r="A178" s="16">
        <v>173</v>
      </c>
      <c r="B178" s="231"/>
      <c r="C178" s="212"/>
      <c r="D178" s="212"/>
      <c r="E178" s="51"/>
      <c r="F178" s="51"/>
      <c r="G178" s="152"/>
      <c r="H178" s="50"/>
      <c r="I178" s="241"/>
      <c r="J178" s="120"/>
      <c r="K178" s="120"/>
      <c r="L178" s="120"/>
      <c r="M178" s="120"/>
      <c r="N178" s="120"/>
    </row>
    <row r="179" spans="1:14" ht="24.95" customHeight="1" x14ac:dyDescent="0.2">
      <c r="A179" s="16">
        <v>174</v>
      </c>
      <c r="B179" s="231"/>
      <c r="C179" s="212"/>
      <c r="D179" s="212"/>
      <c r="E179" s="51"/>
      <c r="F179" s="51"/>
      <c r="G179" s="152"/>
      <c r="H179" s="50"/>
      <c r="I179" s="241"/>
      <c r="J179" s="120"/>
      <c r="K179" s="120"/>
      <c r="L179" s="120"/>
      <c r="M179" s="120"/>
      <c r="N179" s="120"/>
    </row>
    <row r="180" spans="1:14" ht="24.95" customHeight="1" x14ac:dyDescent="0.2">
      <c r="A180" s="16">
        <v>175</v>
      </c>
      <c r="B180" s="231"/>
      <c r="C180" s="212"/>
      <c r="D180" s="212"/>
      <c r="E180" s="51"/>
      <c r="F180" s="51"/>
      <c r="G180" s="152"/>
      <c r="H180" s="50"/>
      <c r="I180" s="241"/>
      <c r="J180" s="120"/>
      <c r="K180" s="120"/>
      <c r="L180" s="120"/>
      <c r="M180" s="120"/>
      <c r="N180" s="120"/>
    </row>
    <row r="181" spans="1:14" ht="24.95" customHeight="1" x14ac:dyDescent="0.2">
      <c r="A181" s="16">
        <v>176</v>
      </c>
      <c r="B181" s="231"/>
      <c r="C181" s="212"/>
      <c r="D181" s="212"/>
      <c r="E181" s="51"/>
      <c r="F181" s="51"/>
      <c r="G181" s="152"/>
      <c r="H181" s="50"/>
      <c r="I181" s="241"/>
      <c r="J181" s="120"/>
      <c r="K181" s="120"/>
      <c r="L181" s="120"/>
      <c r="M181" s="120"/>
      <c r="N181" s="120"/>
    </row>
    <row r="182" spans="1:14" ht="24.95" customHeight="1" x14ac:dyDescent="0.2">
      <c r="A182" s="16">
        <v>177</v>
      </c>
      <c r="B182" s="231"/>
      <c r="C182" s="212"/>
      <c r="D182" s="212"/>
      <c r="E182" s="51"/>
      <c r="F182" s="51"/>
      <c r="G182" s="152"/>
      <c r="H182" s="50"/>
      <c r="I182" s="241"/>
      <c r="J182" s="120"/>
      <c r="K182" s="120"/>
      <c r="L182" s="120"/>
      <c r="M182" s="120"/>
      <c r="N182" s="120"/>
    </row>
    <row r="183" spans="1:14" ht="24.95" customHeight="1" x14ac:dyDescent="0.2">
      <c r="A183" s="16">
        <v>178</v>
      </c>
      <c r="B183" s="231"/>
      <c r="C183" s="212"/>
      <c r="D183" s="212"/>
      <c r="E183" s="51"/>
      <c r="F183" s="51"/>
      <c r="G183" s="152"/>
      <c r="H183" s="50"/>
      <c r="I183" s="241"/>
      <c r="J183" s="120"/>
      <c r="K183" s="120"/>
      <c r="L183" s="120"/>
      <c r="M183" s="120"/>
      <c r="N183" s="120"/>
    </row>
    <row r="184" spans="1:14" ht="24.95" customHeight="1" x14ac:dyDescent="0.2">
      <c r="A184" s="16">
        <v>179</v>
      </c>
      <c r="B184" s="231"/>
      <c r="C184" s="212"/>
      <c r="D184" s="212"/>
      <c r="E184" s="51"/>
      <c r="F184" s="51"/>
      <c r="G184" s="152"/>
      <c r="H184" s="50"/>
      <c r="I184" s="241"/>
      <c r="J184" s="120"/>
      <c r="K184" s="120"/>
      <c r="L184" s="120"/>
      <c r="M184" s="120"/>
      <c r="N184" s="120"/>
    </row>
    <row r="185" spans="1:14" ht="24.95" customHeight="1" x14ac:dyDescent="0.2">
      <c r="A185" s="16">
        <v>180</v>
      </c>
      <c r="B185" s="231"/>
      <c r="C185" s="212"/>
      <c r="D185" s="212"/>
      <c r="E185" s="51"/>
      <c r="F185" s="51"/>
      <c r="G185" s="152"/>
      <c r="H185" s="50"/>
      <c r="I185" s="241"/>
      <c r="J185" s="120"/>
      <c r="K185" s="120"/>
      <c r="L185" s="120"/>
      <c r="M185" s="120"/>
      <c r="N185" s="120"/>
    </row>
    <row r="186" spans="1:14" ht="24.95" customHeight="1" x14ac:dyDescent="0.2">
      <c r="A186" s="16">
        <v>181</v>
      </c>
      <c r="B186" s="231"/>
      <c r="C186" s="212"/>
      <c r="D186" s="212"/>
      <c r="E186" s="51"/>
      <c r="F186" s="51"/>
      <c r="G186" s="152"/>
      <c r="H186" s="50"/>
      <c r="I186" s="241"/>
      <c r="J186" s="120"/>
      <c r="K186" s="120"/>
      <c r="L186" s="120"/>
      <c r="M186" s="120"/>
      <c r="N186" s="120"/>
    </row>
    <row r="187" spans="1:14" ht="24.95" customHeight="1" x14ac:dyDescent="0.2">
      <c r="A187" s="16">
        <v>182</v>
      </c>
      <c r="B187" s="231"/>
      <c r="C187" s="212"/>
      <c r="D187" s="212"/>
      <c r="E187" s="51"/>
      <c r="F187" s="51"/>
      <c r="G187" s="152"/>
      <c r="H187" s="50"/>
      <c r="I187" s="241"/>
      <c r="J187" s="120"/>
      <c r="K187" s="120"/>
      <c r="L187" s="120"/>
      <c r="M187" s="120"/>
      <c r="N187" s="120"/>
    </row>
    <row r="188" spans="1:14" ht="24.95" customHeight="1" x14ac:dyDescent="0.2">
      <c r="A188" s="16">
        <v>183</v>
      </c>
      <c r="B188" s="231"/>
      <c r="C188" s="212"/>
      <c r="D188" s="212"/>
      <c r="E188" s="51"/>
      <c r="F188" s="51"/>
      <c r="G188" s="152"/>
      <c r="H188" s="50"/>
      <c r="I188" s="241"/>
      <c r="J188" s="120"/>
      <c r="K188" s="120"/>
      <c r="L188" s="120"/>
      <c r="M188" s="120"/>
      <c r="N188" s="120"/>
    </row>
    <row r="189" spans="1:14" ht="24.95" customHeight="1" x14ac:dyDescent="0.2">
      <c r="A189" s="16">
        <v>184</v>
      </c>
      <c r="B189" s="231"/>
      <c r="C189" s="212"/>
      <c r="D189" s="212"/>
      <c r="E189" s="51"/>
      <c r="F189" s="51"/>
      <c r="G189" s="152"/>
      <c r="H189" s="50"/>
      <c r="I189" s="241"/>
      <c r="J189" s="120"/>
      <c r="K189" s="120"/>
      <c r="L189" s="120"/>
      <c r="M189" s="120"/>
      <c r="N189" s="120"/>
    </row>
    <row r="190" spans="1:14" ht="24.95" customHeight="1" x14ac:dyDescent="0.2">
      <c r="A190" s="16">
        <v>185</v>
      </c>
      <c r="B190" s="231"/>
      <c r="C190" s="212"/>
      <c r="D190" s="212"/>
      <c r="E190" s="51"/>
      <c r="F190" s="51"/>
      <c r="G190" s="152"/>
      <c r="H190" s="50"/>
      <c r="I190" s="241"/>
      <c r="J190" s="120"/>
      <c r="K190" s="120"/>
      <c r="L190" s="120"/>
      <c r="M190" s="120"/>
      <c r="N190" s="120"/>
    </row>
    <row r="191" spans="1:14" ht="24.95" customHeight="1" x14ac:dyDescent="0.2">
      <c r="A191" s="16">
        <v>186</v>
      </c>
      <c r="B191" s="231"/>
      <c r="C191" s="212"/>
      <c r="D191" s="212"/>
      <c r="E191" s="51"/>
      <c r="F191" s="51"/>
      <c r="G191" s="152"/>
      <c r="H191" s="50"/>
      <c r="I191" s="241"/>
      <c r="J191" s="120"/>
      <c r="K191" s="120"/>
      <c r="L191" s="120"/>
      <c r="M191" s="120"/>
      <c r="N191" s="120"/>
    </row>
    <row r="192" spans="1:14" ht="24.95" customHeight="1" x14ac:dyDescent="0.2">
      <c r="A192" s="16">
        <v>187</v>
      </c>
      <c r="B192" s="231"/>
      <c r="C192" s="212"/>
      <c r="D192" s="212"/>
      <c r="E192" s="51"/>
      <c r="F192" s="51"/>
      <c r="G192" s="152"/>
      <c r="H192" s="50"/>
      <c r="I192" s="241"/>
      <c r="J192" s="120"/>
      <c r="K192" s="120"/>
      <c r="L192" s="120"/>
      <c r="M192" s="120"/>
      <c r="N192" s="120"/>
    </row>
    <row r="193" spans="1:14" ht="24.95" customHeight="1" x14ac:dyDescent="0.2">
      <c r="A193" s="16">
        <v>188</v>
      </c>
      <c r="B193" s="231"/>
      <c r="C193" s="212"/>
      <c r="D193" s="212"/>
      <c r="E193" s="51"/>
      <c r="F193" s="51"/>
      <c r="G193" s="152"/>
      <c r="H193" s="50"/>
      <c r="I193" s="241"/>
      <c r="J193" s="120"/>
      <c r="K193" s="120"/>
      <c r="L193" s="120"/>
      <c r="M193" s="120"/>
      <c r="N193" s="120"/>
    </row>
    <row r="194" spans="1:14" ht="24.95" customHeight="1" x14ac:dyDescent="0.2">
      <c r="A194" s="16">
        <v>189</v>
      </c>
      <c r="B194" s="231"/>
      <c r="C194" s="212"/>
      <c r="D194" s="212"/>
      <c r="E194" s="51"/>
      <c r="F194" s="51"/>
      <c r="G194" s="152"/>
      <c r="H194" s="50"/>
      <c r="I194" s="241"/>
      <c r="J194" s="120"/>
      <c r="K194" s="120"/>
      <c r="L194" s="120"/>
      <c r="M194" s="120"/>
      <c r="N194" s="120"/>
    </row>
    <row r="195" spans="1:14" ht="24.95" customHeight="1" x14ac:dyDescent="0.2">
      <c r="A195" s="16">
        <v>190</v>
      </c>
      <c r="B195" s="231"/>
      <c r="C195" s="212"/>
      <c r="D195" s="212"/>
      <c r="E195" s="51"/>
      <c r="F195" s="51"/>
      <c r="G195" s="152"/>
      <c r="H195" s="50"/>
      <c r="I195" s="241"/>
      <c r="J195" s="120"/>
      <c r="K195" s="120"/>
      <c r="L195" s="120"/>
      <c r="M195" s="120"/>
      <c r="N195" s="120"/>
    </row>
    <row r="196" spans="1:14" ht="24.95" customHeight="1" x14ac:dyDescent="0.2">
      <c r="A196" s="16">
        <v>191</v>
      </c>
      <c r="B196" s="231"/>
      <c r="C196" s="212"/>
      <c r="D196" s="212"/>
      <c r="E196" s="51"/>
      <c r="F196" s="51"/>
      <c r="G196" s="152"/>
      <c r="H196" s="50"/>
      <c r="I196" s="241"/>
      <c r="J196" s="120"/>
      <c r="K196" s="120"/>
      <c r="L196" s="120"/>
      <c r="M196" s="120"/>
      <c r="N196" s="120"/>
    </row>
    <row r="197" spans="1:14" ht="24.95" customHeight="1" x14ac:dyDescent="0.2">
      <c r="A197" s="16">
        <v>192</v>
      </c>
      <c r="B197" s="231"/>
      <c r="C197" s="212"/>
      <c r="D197" s="212"/>
      <c r="E197" s="51"/>
      <c r="F197" s="51"/>
      <c r="G197" s="152"/>
      <c r="H197" s="50"/>
      <c r="I197" s="241"/>
      <c r="J197" s="120"/>
      <c r="K197" s="120"/>
      <c r="L197" s="120"/>
      <c r="M197" s="120"/>
      <c r="N197" s="120"/>
    </row>
    <row r="198" spans="1:14" ht="24.95" customHeight="1" x14ac:dyDescent="0.2">
      <c r="A198" s="16">
        <v>193</v>
      </c>
      <c r="B198" s="231"/>
      <c r="C198" s="212"/>
      <c r="D198" s="212"/>
      <c r="E198" s="51"/>
      <c r="F198" s="51"/>
      <c r="G198" s="152"/>
      <c r="H198" s="50"/>
      <c r="I198" s="241"/>
      <c r="J198" s="120"/>
      <c r="K198" s="120"/>
      <c r="L198" s="120"/>
      <c r="M198" s="120"/>
      <c r="N198" s="120"/>
    </row>
    <row r="199" spans="1:14" ht="24.95" customHeight="1" x14ac:dyDescent="0.2">
      <c r="A199" s="16">
        <v>194</v>
      </c>
      <c r="B199" s="231"/>
      <c r="C199" s="212"/>
      <c r="D199" s="212"/>
      <c r="E199" s="51"/>
      <c r="F199" s="51"/>
      <c r="G199" s="152"/>
      <c r="H199" s="50"/>
      <c r="I199" s="241"/>
      <c r="J199" s="120"/>
      <c r="K199" s="120"/>
      <c r="L199" s="120"/>
      <c r="M199" s="120"/>
      <c r="N199" s="120"/>
    </row>
    <row r="200" spans="1:14" ht="24.95" customHeight="1" x14ac:dyDescent="0.2">
      <c r="A200" s="16">
        <v>195</v>
      </c>
      <c r="B200" s="231"/>
      <c r="C200" s="212"/>
      <c r="D200" s="212"/>
      <c r="E200" s="51"/>
      <c r="F200" s="51"/>
      <c r="G200" s="152"/>
      <c r="H200" s="50"/>
      <c r="I200" s="241"/>
      <c r="J200" s="120"/>
      <c r="K200" s="120"/>
      <c r="L200" s="120"/>
      <c r="M200" s="120"/>
      <c r="N200" s="120"/>
    </row>
    <row r="201" spans="1:14" ht="24.95" customHeight="1" x14ac:dyDescent="0.2">
      <c r="A201" s="16">
        <v>196</v>
      </c>
      <c r="B201" s="231"/>
      <c r="C201" s="212"/>
      <c r="D201" s="212"/>
      <c r="E201" s="51"/>
      <c r="F201" s="51"/>
      <c r="G201" s="152"/>
      <c r="H201" s="50"/>
      <c r="I201" s="241"/>
      <c r="J201" s="120"/>
      <c r="K201" s="120"/>
      <c r="L201" s="120"/>
      <c r="M201" s="120"/>
      <c r="N201" s="120"/>
    </row>
    <row r="202" spans="1:14" ht="24.95" customHeight="1" x14ac:dyDescent="0.2">
      <c r="A202" s="16">
        <v>197</v>
      </c>
      <c r="B202" s="231"/>
      <c r="C202" s="212"/>
      <c r="D202" s="212"/>
      <c r="E202" s="51"/>
      <c r="F202" s="51"/>
      <c r="G202" s="152"/>
      <c r="H202" s="50"/>
      <c r="I202" s="241"/>
      <c r="J202" s="120"/>
      <c r="K202" s="120"/>
      <c r="L202" s="120"/>
      <c r="M202" s="120"/>
      <c r="N202" s="120"/>
    </row>
    <row r="203" spans="1:14" ht="24.95" customHeight="1" x14ac:dyDescent="0.2">
      <c r="A203" s="16">
        <v>198</v>
      </c>
      <c r="B203" s="231"/>
      <c r="C203" s="212"/>
      <c r="D203" s="212"/>
      <c r="E203" s="51"/>
      <c r="F203" s="51"/>
      <c r="G203" s="152"/>
      <c r="H203" s="50"/>
      <c r="I203" s="241"/>
      <c r="J203" s="120"/>
      <c r="K203" s="120"/>
      <c r="L203" s="120"/>
      <c r="M203" s="120"/>
      <c r="N203" s="120"/>
    </row>
    <row r="204" spans="1:14" ht="24.95" customHeight="1" x14ac:dyDescent="0.2">
      <c r="A204" s="16">
        <v>199</v>
      </c>
      <c r="B204" s="232"/>
      <c r="C204" s="213"/>
      <c r="D204" s="213"/>
      <c r="E204" s="209"/>
      <c r="F204" s="209"/>
      <c r="G204" s="215"/>
      <c r="H204" s="210"/>
      <c r="I204" s="243"/>
      <c r="J204" s="120"/>
      <c r="K204" s="120"/>
      <c r="L204" s="120"/>
      <c r="M204" s="120"/>
      <c r="N204" s="120"/>
    </row>
    <row r="205" spans="1:14" ht="24.95" customHeight="1" thickBot="1" x14ac:dyDescent="0.25">
      <c r="A205" s="16">
        <v>200</v>
      </c>
      <c r="B205" s="233"/>
      <c r="C205" s="201"/>
      <c r="D205" s="201"/>
      <c r="E205" s="53"/>
      <c r="F205" s="53"/>
      <c r="G205" s="201"/>
      <c r="H205" s="53"/>
      <c r="I205" s="244"/>
      <c r="J205" s="120"/>
      <c r="K205" s="120"/>
      <c r="L205" s="120"/>
      <c r="M205" s="120"/>
      <c r="N205" s="120"/>
    </row>
  </sheetData>
  <sheetProtection sheet="1" objects="1" scenarios="1" insertRows="0"/>
  <mergeCells count="4">
    <mergeCell ref="A1:I1"/>
    <mergeCell ref="A2:B2"/>
    <mergeCell ref="A3:B3"/>
    <mergeCell ref="A4:B4"/>
  </mergeCells>
  <dataValidations count="2">
    <dataValidation type="list" allowBlank="1" showInputMessage="1" showErrorMessage="1" promptTitle="Compliance Code" prompt="1 - Compliant (service complete)_x000a_2- Not Compliant (service complete)_x000a_3 - No service provided_x000a_4a -BMI not documented_x000a_4b -Follow-up plan (if needed) not documented_x000a_5 - Can't determine if service is indicated_x000a_6 - Patient refused/declined service_x000a_7 - Excluded" sqref="H6:H205">
      <formula1>"1,2,3,4a,4b,5,6,7"</formula1>
    </dataValidation>
    <dataValidation type="date" operator="lessThanOrEqual" allowBlank="1" showInputMessage="1" showErrorMessage="1" errorTitle="Date of birth out of range" error="For inclusion in this universe, the patient must have been born on or before 12/31/1997. " sqref="C6:C205">
      <formula1>35795</formula1>
    </dataValidation>
  </dataValidations>
  <pageMargins left="0.5" right="0.5" top="0.5" bottom="0.5"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P205"/>
  <sheetViews>
    <sheetView zoomScaleNormal="150" workbookViewId="0">
      <selection sqref="A1:H1"/>
    </sheetView>
  </sheetViews>
  <sheetFormatPr defaultRowHeight="12.75" x14ac:dyDescent="0.2"/>
  <cols>
    <col min="2" max="2" width="17" style="234" customWidth="1"/>
    <col min="3" max="3" width="14.85546875" customWidth="1"/>
    <col min="5" max="5" width="13" customWidth="1"/>
    <col min="6" max="6" width="11.7109375" customWidth="1"/>
    <col min="7" max="7" width="12.5703125" style="195" customWidth="1"/>
    <col min="8" max="8" width="63.7109375" style="9" customWidth="1"/>
  </cols>
  <sheetData>
    <row r="1" spans="1:16" ht="25.5" customHeight="1" thickBot="1" x14ac:dyDescent="0.25">
      <c r="A1" s="305" t="s">
        <v>207</v>
      </c>
      <c r="B1" s="306"/>
      <c r="C1" s="306"/>
      <c r="D1" s="307"/>
      <c r="E1" s="316"/>
      <c r="F1" s="316"/>
      <c r="G1" s="316"/>
      <c r="H1" s="308"/>
      <c r="I1" s="119"/>
      <c r="J1" s="119"/>
      <c r="K1" s="120"/>
      <c r="L1" s="120"/>
      <c r="M1" s="120"/>
      <c r="N1" s="120"/>
      <c r="O1" s="120"/>
      <c r="P1" s="120"/>
    </row>
    <row r="2" spans="1:16" ht="24.95" customHeight="1" thickBot="1" x14ac:dyDescent="0.25">
      <c r="A2" s="309" t="s">
        <v>5</v>
      </c>
      <c r="B2" s="309"/>
      <c r="C2" s="54"/>
      <c r="D2" s="1"/>
      <c r="E2" s="186"/>
      <c r="F2" s="186"/>
      <c r="G2" s="188"/>
      <c r="H2" s="237" t="s">
        <v>50</v>
      </c>
      <c r="I2" s="120"/>
      <c r="J2" s="120"/>
      <c r="K2" s="120"/>
      <c r="L2" s="120"/>
      <c r="M2" s="120"/>
      <c r="N2" s="120"/>
      <c r="O2" s="120"/>
      <c r="P2" s="120"/>
    </row>
    <row r="3" spans="1:16" ht="24.95" customHeight="1" thickBot="1" x14ac:dyDescent="0.25">
      <c r="A3" s="309" t="s">
        <v>7</v>
      </c>
      <c r="B3" s="309"/>
      <c r="C3" s="47">
        <f>COUNTA(B6:B205)</f>
        <v>0</v>
      </c>
      <c r="D3" s="3"/>
      <c r="E3" s="4"/>
      <c r="F3" s="4"/>
      <c r="G3" s="189"/>
      <c r="H3" s="246"/>
      <c r="I3" s="120"/>
      <c r="J3" s="120"/>
      <c r="K3" s="120"/>
      <c r="L3" s="120"/>
      <c r="M3" s="120"/>
      <c r="N3" s="120"/>
      <c r="O3" s="120"/>
      <c r="P3" s="120"/>
    </row>
    <row r="4" spans="1:16" ht="24.95" customHeight="1" thickBot="1" x14ac:dyDescent="0.25">
      <c r="A4" s="304" t="s">
        <v>6</v>
      </c>
      <c r="B4" s="304"/>
      <c r="C4" s="48">
        <f>COUNTIF(G6:G205, 1)</f>
        <v>0</v>
      </c>
      <c r="D4" s="5"/>
      <c r="E4" s="6"/>
      <c r="F4" s="6"/>
      <c r="G4" s="190"/>
      <c r="H4" s="246"/>
      <c r="I4" s="120"/>
      <c r="J4" s="120"/>
      <c r="K4" s="120"/>
      <c r="L4" s="120"/>
      <c r="M4" s="120"/>
      <c r="N4" s="120"/>
      <c r="O4" s="120"/>
      <c r="P4" s="120"/>
    </row>
    <row r="5" spans="1:16" ht="77.25" thickBot="1" x14ac:dyDescent="0.25">
      <c r="A5" s="12" t="s">
        <v>4</v>
      </c>
      <c r="B5" s="228" t="s">
        <v>0</v>
      </c>
      <c r="C5" s="13" t="s">
        <v>1</v>
      </c>
      <c r="D5" s="13" t="s">
        <v>45</v>
      </c>
      <c r="E5" s="21" t="s">
        <v>214</v>
      </c>
      <c r="F5" s="21" t="s">
        <v>208</v>
      </c>
      <c r="G5" s="21" t="s">
        <v>20</v>
      </c>
      <c r="H5" s="15" t="s">
        <v>3</v>
      </c>
      <c r="I5" s="121"/>
      <c r="J5" s="121"/>
      <c r="K5" s="120"/>
      <c r="L5" s="120"/>
      <c r="M5" s="120"/>
      <c r="N5" s="120"/>
      <c r="O5" s="120"/>
      <c r="P5" s="120"/>
    </row>
    <row r="6" spans="1:16" ht="24.95" customHeight="1" x14ac:dyDescent="0.2">
      <c r="A6" s="16">
        <v>1</v>
      </c>
      <c r="B6" s="230"/>
      <c r="C6" s="152"/>
      <c r="D6" s="152"/>
      <c r="E6" s="50"/>
      <c r="F6" s="216"/>
      <c r="G6" s="187"/>
      <c r="H6" s="240"/>
      <c r="I6" s="120"/>
      <c r="J6" s="120"/>
      <c r="K6" s="120"/>
      <c r="L6" s="120"/>
      <c r="M6" s="120"/>
      <c r="N6" s="120"/>
      <c r="O6" s="120"/>
      <c r="P6" s="120"/>
    </row>
    <row r="7" spans="1:16" ht="24.95" customHeight="1" x14ac:dyDescent="0.2">
      <c r="A7" s="17">
        <f t="shared" ref="A7:A70" si="0">1+A6</f>
        <v>2</v>
      </c>
      <c r="B7" s="230"/>
      <c r="C7" s="212"/>
      <c r="D7" s="212"/>
      <c r="E7" s="50"/>
      <c r="F7" s="152"/>
      <c r="G7" s="187"/>
      <c r="H7" s="241"/>
      <c r="I7" s="120"/>
      <c r="J7" s="120"/>
      <c r="K7" s="120"/>
      <c r="L7" s="120"/>
      <c r="M7" s="120"/>
      <c r="N7" s="120"/>
      <c r="O7" s="120"/>
      <c r="P7" s="120"/>
    </row>
    <row r="8" spans="1:16" ht="24.95" customHeight="1" x14ac:dyDescent="0.2">
      <c r="A8" s="17">
        <f t="shared" si="0"/>
        <v>3</v>
      </c>
      <c r="B8" s="230"/>
      <c r="C8" s="212"/>
      <c r="D8" s="212"/>
      <c r="E8" s="50"/>
      <c r="F8" s="152"/>
      <c r="G8" s="187"/>
      <c r="H8" s="241"/>
      <c r="I8" s="120"/>
      <c r="J8" s="120"/>
      <c r="K8" s="120"/>
      <c r="L8" s="120"/>
      <c r="M8" s="120"/>
      <c r="N8" s="120"/>
      <c r="O8" s="120"/>
      <c r="P8" s="120"/>
    </row>
    <row r="9" spans="1:16" ht="24.95" customHeight="1" x14ac:dyDescent="0.2">
      <c r="A9" s="17">
        <f t="shared" si="0"/>
        <v>4</v>
      </c>
      <c r="B9" s="230"/>
      <c r="C9" s="212"/>
      <c r="D9" s="212"/>
      <c r="E9" s="50"/>
      <c r="F9" s="152"/>
      <c r="G9" s="187"/>
      <c r="H9" s="241"/>
      <c r="I9" s="120"/>
      <c r="J9" s="120"/>
      <c r="K9" s="120"/>
      <c r="L9" s="120"/>
      <c r="M9" s="120"/>
      <c r="N9" s="120"/>
      <c r="O9" s="120"/>
      <c r="P9" s="120"/>
    </row>
    <row r="10" spans="1:16" ht="24.95" customHeight="1" x14ac:dyDescent="0.2">
      <c r="A10" s="17">
        <f t="shared" si="0"/>
        <v>5</v>
      </c>
      <c r="B10" s="230"/>
      <c r="C10" s="212"/>
      <c r="D10" s="212"/>
      <c r="E10" s="50"/>
      <c r="F10" s="152"/>
      <c r="G10" s="187"/>
      <c r="H10" s="241"/>
      <c r="I10" s="120"/>
      <c r="J10" s="120"/>
      <c r="K10" s="120"/>
      <c r="L10" s="120"/>
      <c r="M10" s="120"/>
      <c r="N10" s="120"/>
      <c r="O10" s="120"/>
      <c r="P10" s="120"/>
    </row>
    <row r="11" spans="1:16" ht="24.95" customHeight="1" x14ac:dyDescent="0.2">
      <c r="A11" s="17">
        <f t="shared" si="0"/>
        <v>6</v>
      </c>
      <c r="B11" s="230"/>
      <c r="C11" s="212"/>
      <c r="D11" s="212"/>
      <c r="E11" s="50"/>
      <c r="F11" s="152"/>
      <c r="G11" s="187"/>
      <c r="H11" s="241"/>
      <c r="I11" s="120"/>
      <c r="J11" s="120"/>
      <c r="K11" s="120"/>
      <c r="L11" s="120"/>
      <c r="M11" s="120"/>
      <c r="N11" s="120"/>
      <c r="O11" s="120"/>
      <c r="P11" s="120"/>
    </row>
    <row r="12" spans="1:16" ht="24.95" customHeight="1" x14ac:dyDescent="0.2">
      <c r="A12" s="17">
        <f t="shared" si="0"/>
        <v>7</v>
      </c>
      <c r="B12" s="230"/>
      <c r="C12" s="212"/>
      <c r="D12" s="212"/>
      <c r="E12" s="50"/>
      <c r="F12" s="152"/>
      <c r="G12" s="187"/>
      <c r="H12" s="241"/>
      <c r="I12" s="120"/>
      <c r="J12" s="120"/>
      <c r="K12" s="120"/>
      <c r="L12" s="120"/>
      <c r="M12" s="120"/>
      <c r="N12" s="120"/>
      <c r="O12" s="120"/>
      <c r="P12" s="120"/>
    </row>
    <row r="13" spans="1:16" ht="24.95" customHeight="1" x14ac:dyDescent="0.2">
      <c r="A13" s="17">
        <f t="shared" si="0"/>
        <v>8</v>
      </c>
      <c r="B13" s="230"/>
      <c r="C13" s="212"/>
      <c r="D13" s="212"/>
      <c r="E13" s="50"/>
      <c r="F13" s="152"/>
      <c r="G13" s="187"/>
      <c r="H13" s="241"/>
      <c r="I13" s="120"/>
      <c r="J13" s="120"/>
      <c r="K13" s="120"/>
      <c r="L13" s="120"/>
      <c r="M13" s="120"/>
      <c r="N13" s="120"/>
      <c r="O13" s="120"/>
      <c r="P13" s="120"/>
    </row>
    <row r="14" spans="1:16" ht="24.95" customHeight="1" x14ac:dyDescent="0.2">
      <c r="A14" s="17">
        <f t="shared" si="0"/>
        <v>9</v>
      </c>
      <c r="B14" s="230"/>
      <c r="C14" s="212"/>
      <c r="D14" s="212"/>
      <c r="E14" s="50"/>
      <c r="F14" s="152"/>
      <c r="G14" s="187"/>
      <c r="H14" s="241"/>
      <c r="I14" s="120"/>
      <c r="J14" s="120"/>
      <c r="K14" s="120"/>
      <c r="L14" s="120"/>
      <c r="M14" s="120"/>
      <c r="N14" s="120"/>
      <c r="O14" s="120"/>
      <c r="P14" s="120"/>
    </row>
    <row r="15" spans="1:16" ht="24.95" customHeight="1" x14ac:dyDescent="0.2">
      <c r="A15" s="17">
        <f t="shared" si="0"/>
        <v>10</v>
      </c>
      <c r="B15" s="230"/>
      <c r="C15" s="212"/>
      <c r="D15" s="212"/>
      <c r="E15" s="50"/>
      <c r="F15" s="152"/>
      <c r="G15" s="187"/>
      <c r="H15" s="241"/>
      <c r="I15" s="120"/>
      <c r="J15" s="120"/>
      <c r="K15" s="120"/>
      <c r="L15" s="120"/>
      <c r="M15" s="120"/>
      <c r="N15" s="120"/>
      <c r="O15" s="120"/>
      <c r="P15" s="120"/>
    </row>
    <row r="16" spans="1:16" ht="24.95" customHeight="1" x14ac:dyDescent="0.2">
      <c r="A16" s="17">
        <f t="shared" si="0"/>
        <v>11</v>
      </c>
      <c r="B16" s="230"/>
      <c r="C16" s="212"/>
      <c r="D16" s="212"/>
      <c r="E16" s="50"/>
      <c r="F16" s="152"/>
      <c r="G16" s="187"/>
      <c r="H16" s="241"/>
      <c r="I16" s="120"/>
      <c r="J16" s="120"/>
      <c r="K16" s="120"/>
      <c r="L16" s="120"/>
      <c r="M16" s="120"/>
      <c r="N16" s="120"/>
      <c r="O16" s="120"/>
      <c r="P16" s="120"/>
    </row>
    <row r="17" spans="1:16" ht="24.95" customHeight="1" x14ac:dyDescent="0.2">
      <c r="A17" s="17">
        <f t="shared" si="0"/>
        <v>12</v>
      </c>
      <c r="B17" s="230"/>
      <c r="C17" s="212"/>
      <c r="D17" s="212"/>
      <c r="E17" s="50"/>
      <c r="F17" s="152"/>
      <c r="G17" s="187"/>
      <c r="H17" s="241"/>
      <c r="I17" s="120"/>
      <c r="J17" s="120"/>
      <c r="K17" s="120"/>
      <c r="L17" s="120"/>
      <c r="M17" s="120"/>
      <c r="N17" s="120"/>
      <c r="O17" s="120"/>
      <c r="P17" s="120"/>
    </row>
    <row r="18" spans="1:16" ht="24.95" customHeight="1" x14ac:dyDescent="0.2">
      <c r="A18" s="17">
        <f t="shared" si="0"/>
        <v>13</v>
      </c>
      <c r="B18" s="230"/>
      <c r="C18" s="212"/>
      <c r="D18" s="212"/>
      <c r="E18" s="50"/>
      <c r="F18" s="152"/>
      <c r="G18" s="187"/>
      <c r="H18" s="241"/>
      <c r="I18" s="120"/>
      <c r="J18" s="120"/>
      <c r="K18" s="120"/>
      <c r="L18" s="120"/>
      <c r="M18" s="120"/>
      <c r="N18" s="120"/>
      <c r="O18" s="120"/>
      <c r="P18" s="120"/>
    </row>
    <row r="19" spans="1:16" ht="24.95" customHeight="1" x14ac:dyDescent="0.2">
      <c r="A19" s="17">
        <f t="shared" si="0"/>
        <v>14</v>
      </c>
      <c r="B19" s="230"/>
      <c r="C19" s="212"/>
      <c r="D19" s="212"/>
      <c r="E19" s="50"/>
      <c r="F19" s="152"/>
      <c r="G19" s="187"/>
      <c r="H19" s="241"/>
      <c r="I19" s="120"/>
      <c r="J19" s="120"/>
      <c r="K19" s="120"/>
      <c r="L19" s="120"/>
      <c r="M19" s="120"/>
      <c r="N19" s="120"/>
      <c r="O19" s="120"/>
      <c r="P19" s="120"/>
    </row>
    <row r="20" spans="1:16" ht="24.95" customHeight="1" x14ac:dyDescent="0.2">
      <c r="A20" s="17">
        <f t="shared" si="0"/>
        <v>15</v>
      </c>
      <c r="B20" s="230"/>
      <c r="C20" s="212"/>
      <c r="D20" s="212"/>
      <c r="E20" s="50"/>
      <c r="F20" s="152"/>
      <c r="G20" s="187"/>
      <c r="H20" s="241"/>
      <c r="I20" s="120"/>
      <c r="J20" s="120"/>
      <c r="K20" s="120"/>
      <c r="L20" s="120"/>
      <c r="M20" s="120"/>
      <c r="N20" s="120"/>
      <c r="O20" s="120"/>
      <c r="P20" s="120"/>
    </row>
    <row r="21" spans="1:16" ht="24.95" customHeight="1" x14ac:dyDescent="0.2">
      <c r="A21" s="17">
        <f t="shared" si="0"/>
        <v>16</v>
      </c>
      <c r="B21" s="230"/>
      <c r="C21" s="212"/>
      <c r="D21" s="212"/>
      <c r="E21" s="50"/>
      <c r="F21" s="152"/>
      <c r="G21" s="187"/>
      <c r="H21" s="241"/>
      <c r="I21" s="120"/>
      <c r="J21" s="120"/>
      <c r="K21" s="120"/>
      <c r="L21" s="120"/>
      <c r="M21" s="120"/>
      <c r="N21" s="120"/>
      <c r="O21" s="120"/>
      <c r="P21" s="120"/>
    </row>
    <row r="22" spans="1:16" ht="24.95" customHeight="1" x14ac:dyDescent="0.2">
      <c r="A22" s="17">
        <f t="shared" si="0"/>
        <v>17</v>
      </c>
      <c r="B22" s="230"/>
      <c r="C22" s="212"/>
      <c r="D22" s="212"/>
      <c r="E22" s="50"/>
      <c r="F22" s="152"/>
      <c r="G22" s="187"/>
      <c r="H22" s="241"/>
      <c r="I22" s="120"/>
      <c r="J22" s="120"/>
      <c r="K22" s="120"/>
      <c r="L22" s="120"/>
      <c r="M22" s="120"/>
      <c r="N22" s="120"/>
      <c r="O22" s="120"/>
      <c r="P22" s="120"/>
    </row>
    <row r="23" spans="1:16" ht="24.95" customHeight="1" x14ac:dyDescent="0.2">
      <c r="A23" s="17">
        <f t="shared" si="0"/>
        <v>18</v>
      </c>
      <c r="B23" s="230"/>
      <c r="C23" s="212"/>
      <c r="D23" s="212"/>
      <c r="E23" s="50"/>
      <c r="F23" s="152"/>
      <c r="G23" s="187"/>
      <c r="H23" s="241"/>
      <c r="I23" s="120"/>
      <c r="J23" s="120"/>
      <c r="K23" s="120"/>
      <c r="L23" s="120"/>
      <c r="M23" s="120"/>
      <c r="N23" s="120"/>
      <c r="O23" s="120"/>
      <c r="P23" s="120"/>
    </row>
    <row r="24" spans="1:16" ht="24.95" customHeight="1" x14ac:dyDescent="0.2">
      <c r="A24" s="17">
        <f t="shared" si="0"/>
        <v>19</v>
      </c>
      <c r="B24" s="230"/>
      <c r="C24" s="212"/>
      <c r="D24" s="212"/>
      <c r="E24" s="50"/>
      <c r="F24" s="152"/>
      <c r="G24" s="187"/>
      <c r="H24" s="241"/>
      <c r="I24" s="120"/>
      <c r="J24" s="120"/>
      <c r="K24" s="120"/>
      <c r="L24" s="120"/>
      <c r="M24" s="120"/>
      <c r="N24" s="120"/>
      <c r="O24" s="120"/>
      <c r="P24" s="120"/>
    </row>
    <row r="25" spans="1:16" ht="24.95" customHeight="1" x14ac:dyDescent="0.2">
      <c r="A25" s="17">
        <f t="shared" si="0"/>
        <v>20</v>
      </c>
      <c r="B25" s="230"/>
      <c r="C25" s="212"/>
      <c r="D25" s="212"/>
      <c r="E25" s="50"/>
      <c r="F25" s="152"/>
      <c r="G25" s="187"/>
      <c r="H25" s="241"/>
      <c r="I25" s="120"/>
      <c r="J25" s="120"/>
      <c r="K25" s="120"/>
      <c r="L25" s="120"/>
      <c r="M25" s="120"/>
      <c r="N25" s="120"/>
      <c r="O25" s="120"/>
      <c r="P25" s="120"/>
    </row>
    <row r="26" spans="1:16" ht="24.95" customHeight="1" x14ac:dyDescent="0.2">
      <c r="A26" s="17">
        <f t="shared" si="0"/>
        <v>21</v>
      </c>
      <c r="B26" s="230"/>
      <c r="C26" s="212"/>
      <c r="D26" s="212"/>
      <c r="E26" s="50"/>
      <c r="F26" s="152"/>
      <c r="G26" s="187"/>
      <c r="H26" s="241"/>
      <c r="I26" s="120"/>
      <c r="J26" s="120"/>
      <c r="K26" s="120"/>
      <c r="L26" s="120"/>
      <c r="M26" s="120"/>
      <c r="N26" s="120"/>
      <c r="O26" s="120"/>
      <c r="P26" s="120"/>
    </row>
    <row r="27" spans="1:16" ht="24.95" customHeight="1" x14ac:dyDescent="0.2">
      <c r="A27" s="17">
        <f t="shared" si="0"/>
        <v>22</v>
      </c>
      <c r="B27" s="230"/>
      <c r="C27" s="212"/>
      <c r="D27" s="212"/>
      <c r="E27" s="50"/>
      <c r="F27" s="152"/>
      <c r="G27" s="187"/>
      <c r="H27" s="241"/>
      <c r="I27" s="120"/>
      <c r="J27" s="120"/>
      <c r="K27" s="120"/>
      <c r="L27" s="120"/>
      <c r="M27" s="120"/>
      <c r="N27" s="120"/>
      <c r="O27" s="120"/>
      <c r="P27" s="120"/>
    </row>
    <row r="28" spans="1:16" ht="24.95" customHeight="1" x14ac:dyDescent="0.2">
      <c r="A28" s="17">
        <f t="shared" si="0"/>
        <v>23</v>
      </c>
      <c r="B28" s="230"/>
      <c r="C28" s="212"/>
      <c r="D28" s="212"/>
      <c r="E28" s="50"/>
      <c r="F28" s="152"/>
      <c r="G28" s="187"/>
      <c r="H28" s="241"/>
      <c r="I28" s="120"/>
      <c r="J28" s="120"/>
      <c r="K28" s="120"/>
      <c r="L28" s="120"/>
      <c r="M28" s="120"/>
      <c r="N28" s="120"/>
      <c r="O28" s="120"/>
      <c r="P28" s="120"/>
    </row>
    <row r="29" spans="1:16" ht="24.95" customHeight="1" x14ac:dyDescent="0.2">
      <c r="A29" s="17">
        <f t="shared" si="0"/>
        <v>24</v>
      </c>
      <c r="B29" s="230"/>
      <c r="C29" s="212"/>
      <c r="D29" s="212"/>
      <c r="E29" s="50"/>
      <c r="F29" s="152"/>
      <c r="G29" s="187"/>
      <c r="H29" s="241"/>
      <c r="I29" s="120"/>
      <c r="J29" s="120"/>
      <c r="K29" s="120"/>
      <c r="L29" s="120"/>
      <c r="M29" s="120"/>
      <c r="N29" s="120"/>
      <c r="O29" s="120"/>
      <c r="P29" s="120"/>
    </row>
    <row r="30" spans="1:16" ht="24.95" customHeight="1" x14ac:dyDescent="0.2">
      <c r="A30" s="17">
        <f t="shared" si="0"/>
        <v>25</v>
      </c>
      <c r="B30" s="230"/>
      <c r="C30" s="212"/>
      <c r="D30" s="212"/>
      <c r="E30" s="50"/>
      <c r="F30" s="152"/>
      <c r="G30" s="187"/>
      <c r="H30" s="241"/>
      <c r="I30" s="120"/>
      <c r="J30" s="120"/>
      <c r="K30" s="120"/>
      <c r="L30" s="120"/>
      <c r="M30" s="120"/>
      <c r="N30" s="120"/>
      <c r="O30" s="120"/>
      <c r="P30" s="120"/>
    </row>
    <row r="31" spans="1:16" ht="24.95" customHeight="1" x14ac:dyDescent="0.2">
      <c r="A31" s="17">
        <f t="shared" si="0"/>
        <v>26</v>
      </c>
      <c r="B31" s="230"/>
      <c r="C31" s="212"/>
      <c r="D31" s="212"/>
      <c r="E31" s="50"/>
      <c r="F31" s="152"/>
      <c r="G31" s="187"/>
      <c r="H31" s="241"/>
      <c r="I31" s="120"/>
      <c r="J31" s="120"/>
      <c r="K31" s="120"/>
      <c r="L31" s="120"/>
      <c r="M31" s="120"/>
      <c r="N31" s="120"/>
      <c r="O31" s="120"/>
      <c r="P31" s="120"/>
    </row>
    <row r="32" spans="1:16" ht="24.95" customHeight="1" x14ac:dyDescent="0.2">
      <c r="A32" s="17">
        <f t="shared" si="0"/>
        <v>27</v>
      </c>
      <c r="B32" s="230"/>
      <c r="C32" s="212"/>
      <c r="D32" s="212"/>
      <c r="E32" s="50"/>
      <c r="F32" s="152"/>
      <c r="G32" s="187"/>
      <c r="H32" s="241"/>
      <c r="I32" s="120"/>
      <c r="J32" s="120"/>
      <c r="K32" s="120"/>
      <c r="L32" s="120"/>
      <c r="M32" s="120"/>
      <c r="N32" s="120"/>
      <c r="O32" s="120"/>
      <c r="P32" s="120"/>
    </row>
    <row r="33" spans="1:16" ht="24.95" customHeight="1" x14ac:dyDescent="0.2">
      <c r="A33" s="17">
        <f t="shared" si="0"/>
        <v>28</v>
      </c>
      <c r="B33" s="230"/>
      <c r="C33" s="212"/>
      <c r="D33" s="212"/>
      <c r="E33" s="50"/>
      <c r="F33" s="152"/>
      <c r="G33" s="187"/>
      <c r="H33" s="241"/>
      <c r="I33" s="120"/>
      <c r="J33" s="120"/>
      <c r="K33" s="120"/>
      <c r="L33" s="120"/>
      <c r="M33" s="120"/>
      <c r="N33" s="120"/>
      <c r="O33" s="120"/>
      <c r="P33" s="120"/>
    </row>
    <row r="34" spans="1:16" ht="24.95" customHeight="1" x14ac:dyDescent="0.2">
      <c r="A34" s="17">
        <f t="shared" si="0"/>
        <v>29</v>
      </c>
      <c r="B34" s="230"/>
      <c r="C34" s="212"/>
      <c r="D34" s="212"/>
      <c r="E34" s="50"/>
      <c r="F34" s="152"/>
      <c r="G34" s="187"/>
      <c r="H34" s="241"/>
      <c r="I34" s="120"/>
      <c r="J34" s="120"/>
      <c r="K34" s="120"/>
      <c r="L34" s="120"/>
      <c r="M34" s="120"/>
      <c r="N34" s="120"/>
      <c r="O34" s="120"/>
      <c r="P34" s="120"/>
    </row>
    <row r="35" spans="1:16" ht="24.95" customHeight="1" x14ac:dyDescent="0.2">
      <c r="A35" s="17">
        <f t="shared" si="0"/>
        <v>30</v>
      </c>
      <c r="B35" s="230"/>
      <c r="C35" s="212"/>
      <c r="D35" s="212"/>
      <c r="E35" s="50"/>
      <c r="F35" s="152"/>
      <c r="G35" s="187"/>
      <c r="H35" s="241"/>
      <c r="I35" s="120"/>
      <c r="J35" s="120"/>
      <c r="K35" s="120"/>
      <c r="L35" s="120"/>
      <c r="M35" s="120"/>
      <c r="N35" s="120"/>
      <c r="O35" s="120"/>
      <c r="P35" s="120"/>
    </row>
    <row r="36" spans="1:16" ht="24.95" customHeight="1" x14ac:dyDescent="0.2">
      <c r="A36" s="17">
        <f t="shared" si="0"/>
        <v>31</v>
      </c>
      <c r="B36" s="230"/>
      <c r="C36" s="212"/>
      <c r="D36" s="212"/>
      <c r="E36" s="50"/>
      <c r="F36" s="152"/>
      <c r="G36" s="187"/>
      <c r="H36" s="241"/>
      <c r="I36" s="120"/>
      <c r="J36" s="120"/>
      <c r="K36" s="120"/>
      <c r="L36" s="120"/>
      <c r="M36" s="120"/>
      <c r="N36" s="120"/>
      <c r="O36" s="120"/>
      <c r="P36" s="120"/>
    </row>
    <row r="37" spans="1:16" ht="24.95" customHeight="1" x14ac:dyDescent="0.2">
      <c r="A37" s="17">
        <f t="shared" si="0"/>
        <v>32</v>
      </c>
      <c r="B37" s="230"/>
      <c r="C37" s="212"/>
      <c r="D37" s="212"/>
      <c r="E37" s="50"/>
      <c r="F37" s="152"/>
      <c r="G37" s="187"/>
      <c r="H37" s="241"/>
      <c r="I37" s="120"/>
      <c r="J37" s="120"/>
      <c r="K37" s="120"/>
      <c r="L37" s="120"/>
      <c r="M37" s="120"/>
      <c r="N37" s="120"/>
      <c r="O37" s="120"/>
      <c r="P37" s="120"/>
    </row>
    <row r="38" spans="1:16" ht="24.95" customHeight="1" x14ac:dyDescent="0.2">
      <c r="A38" s="17">
        <f t="shared" si="0"/>
        <v>33</v>
      </c>
      <c r="B38" s="230"/>
      <c r="C38" s="212"/>
      <c r="D38" s="212"/>
      <c r="E38" s="50"/>
      <c r="F38" s="152"/>
      <c r="G38" s="187"/>
      <c r="H38" s="241"/>
      <c r="I38" s="120"/>
      <c r="J38" s="120"/>
      <c r="K38" s="120"/>
      <c r="L38" s="120"/>
      <c r="M38" s="120"/>
      <c r="N38" s="120"/>
      <c r="O38" s="120"/>
      <c r="P38" s="120"/>
    </row>
    <row r="39" spans="1:16" ht="24.95" customHeight="1" x14ac:dyDescent="0.2">
      <c r="A39" s="17">
        <f t="shared" si="0"/>
        <v>34</v>
      </c>
      <c r="B39" s="230"/>
      <c r="C39" s="212"/>
      <c r="D39" s="212"/>
      <c r="E39" s="50"/>
      <c r="F39" s="152"/>
      <c r="G39" s="187"/>
      <c r="H39" s="241"/>
      <c r="I39" s="120"/>
      <c r="J39" s="120"/>
      <c r="K39" s="120"/>
      <c r="L39" s="120"/>
      <c r="M39" s="120"/>
      <c r="N39" s="120"/>
      <c r="O39" s="120"/>
      <c r="P39" s="120"/>
    </row>
    <row r="40" spans="1:16" ht="24.95" customHeight="1" x14ac:dyDescent="0.2">
      <c r="A40" s="17">
        <f t="shared" si="0"/>
        <v>35</v>
      </c>
      <c r="B40" s="230"/>
      <c r="C40" s="212"/>
      <c r="D40" s="212"/>
      <c r="E40" s="50"/>
      <c r="F40" s="152"/>
      <c r="G40" s="187"/>
      <c r="H40" s="241"/>
      <c r="I40" s="120"/>
      <c r="J40" s="120"/>
      <c r="K40" s="120"/>
      <c r="L40" s="120"/>
      <c r="M40" s="120"/>
      <c r="N40" s="120"/>
      <c r="O40" s="120"/>
      <c r="P40" s="120"/>
    </row>
    <row r="41" spans="1:16" ht="24.95" customHeight="1" x14ac:dyDescent="0.2">
      <c r="A41" s="17">
        <f t="shared" si="0"/>
        <v>36</v>
      </c>
      <c r="B41" s="230"/>
      <c r="C41" s="212"/>
      <c r="D41" s="212"/>
      <c r="E41" s="50"/>
      <c r="F41" s="152"/>
      <c r="G41" s="187"/>
      <c r="H41" s="241"/>
      <c r="I41" s="120"/>
      <c r="J41" s="120"/>
      <c r="K41" s="120"/>
      <c r="L41" s="120"/>
      <c r="M41" s="120"/>
      <c r="N41" s="120"/>
      <c r="O41" s="120"/>
      <c r="P41" s="120"/>
    </row>
    <row r="42" spans="1:16" ht="24.95" customHeight="1" x14ac:dyDescent="0.2">
      <c r="A42" s="17">
        <f t="shared" si="0"/>
        <v>37</v>
      </c>
      <c r="B42" s="230"/>
      <c r="C42" s="212"/>
      <c r="D42" s="212"/>
      <c r="E42" s="50"/>
      <c r="F42" s="152"/>
      <c r="G42" s="187"/>
      <c r="H42" s="241"/>
      <c r="I42" s="120"/>
      <c r="J42" s="120"/>
      <c r="K42" s="120"/>
      <c r="L42" s="120"/>
      <c r="M42" s="120"/>
      <c r="N42" s="120"/>
      <c r="O42" s="120"/>
      <c r="P42" s="120"/>
    </row>
    <row r="43" spans="1:16" ht="24.95" customHeight="1" x14ac:dyDescent="0.2">
      <c r="A43" s="17">
        <f t="shared" si="0"/>
        <v>38</v>
      </c>
      <c r="B43" s="230"/>
      <c r="C43" s="212"/>
      <c r="D43" s="212"/>
      <c r="E43" s="50"/>
      <c r="F43" s="152"/>
      <c r="G43" s="187"/>
      <c r="H43" s="241"/>
      <c r="I43" s="120"/>
      <c r="J43" s="120"/>
      <c r="K43" s="120"/>
      <c r="L43" s="120"/>
      <c r="M43" s="120"/>
      <c r="N43" s="120"/>
      <c r="O43" s="120"/>
      <c r="P43" s="120"/>
    </row>
    <row r="44" spans="1:16" ht="24.95" customHeight="1" x14ac:dyDescent="0.2">
      <c r="A44" s="17">
        <f t="shared" si="0"/>
        <v>39</v>
      </c>
      <c r="B44" s="230"/>
      <c r="C44" s="212"/>
      <c r="D44" s="212"/>
      <c r="E44" s="50"/>
      <c r="F44" s="152"/>
      <c r="G44" s="187"/>
      <c r="H44" s="241"/>
      <c r="I44" s="120"/>
      <c r="J44" s="120"/>
      <c r="K44" s="120"/>
      <c r="L44" s="120"/>
      <c r="M44" s="120"/>
      <c r="N44" s="120"/>
      <c r="O44" s="120"/>
      <c r="P44" s="120"/>
    </row>
    <row r="45" spans="1:16" ht="24.95" customHeight="1" x14ac:dyDescent="0.2">
      <c r="A45" s="17">
        <f t="shared" si="0"/>
        <v>40</v>
      </c>
      <c r="B45" s="230"/>
      <c r="C45" s="212"/>
      <c r="D45" s="212"/>
      <c r="E45" s="50"/>
      <c r="F45" s="152"/>
      <c r="G45" s="187"/>
      <c r="H45" s="241"/>
      <c r="I45" s="120"/>
      <c r="J45" s="120"/>
      <c r="K45" s="120"/>
      <c r="L45" s="120"/>
      <c r="M45" s="120"/>
      <c r="N45" s="120"/>
      <c r="O45" s="120"/>
      <c r="P45" s="120"/>
    </row>
    <row r="46" spans="1:16" ht="24.95" customHeight="1" x14ac:dyDescent="0.2">
      <c r="A46" s="17">
        <f t="shared" si="0"/>
        <v>41</v>
      </c>
      <c r="B46" s="230"/>
      <c r="C46" s="212"/>
      <c r="D46" s="212"/>
      <c r="E46" s="50"/>
      <c r="F46" s="152"/>
      <c r="G46" s="187"/>
      <c r="H46" s="241"/>
      <c r="I46" s="120"/>
      <c r="J46" s="120"/>
      <c r="K46" s="120"/>
      <c r="L46" s="120"/>
      <c r="M46" s="120"/>
      <c r="N46" s="120"/>
      <c r="O46" s="120"/>
      <c r="P46" s="120"/>
    </row>
    <row r="47" spans="1:16" ht="24.95" customHeight="1" x14ac:dyDescent="0.2">
      <c r="A47" s="17">
        <f t="shared" si="0"/>
        <v>42</v>
      </c>
      <c r="B47" s="230"/>
      <c r="C47" s="212"/>
      <c r="D47" s="212"/>
      <c r="E47" s="50"/>
      <c r="F47" s="152"/>
      <c r="G47" s="187"/>
      <c r="H47" s="241"/>
      <c r="I47" s="120"/>
      <c r="J47" s="120"/>
      <c r="K47" s="120"/>
      <c r="L47" s="120"/>
      <c r="M47" s="120"/>
      <c r="N47" s="120"/>
      <c r="O47" s="120"/>
      <c r="P47" s="120"/>
    </row>
    <row r="48" spans="1:16" ht="24.95" customHeight="1" x14ac:dyDescent="0.2">
      <c r="A48" s="17">
        <f t="shared" si="0"/>
        <v>43</v>
      </c>
      <c r="B48" s="230"/>
      <c r="C48" s="212"/>
      <c r="D48" s="212"/>
      <c r="E48" s="50"/>
      <c r="F48" s="152"/>
      <c r="G48" s="187"/>
      <c r="H48" s="241"/>
      <c r="I48" s="120"/>
      <c r="J48" s="120"/>
      <c r="K48" s="120"/>
      <c r="L48" s="120"/>
      <c r="M48" s="120"/>
      <c r="N48" s="120"/>
      <c r="O48" s="120"/>
      <c r="P48" s="120"/>
    </row>
    <row r="49" spans="1:16" ht="24.95" customHeight="1" x14ac:dyDescent="0.2">
      <c r="A49" s="17">
        <f t="shared" si="0"/>
        <v>44</v>
      </c>
      <c r="B49" s="230"/>
      <c r="C49" s="212"/>
      <c r="D49" s="212"/>
      <c r="E49" s="50"/>
      <c r="F49" s="152"/>
      <c r="G49" s="187"/>
      <c r="H49" s="241"/>
      <c r="I49" s="120"/>
      <c r="J49" s="120"/>
      <c r="K49" s="120"/>
      <c r="L49" s="120"/>
      <c r="M49" s="120"/>
      <c r="N49" s="120"/>
      <c r="O49" s="120"/>
      <c r="P49" s="120"/>
    </row>
    <row r="50" spans="1:16" ht="24.95" customHeight="1" x14ac:dyDescent="0.2">
      <c r="A50" s="17">
        <f t="shared" si="0"/>
        <v>45</v>
      </c>
      <c r="B50" s="230"/>
      <c r="C50" s="212"/>
      <c r="D50" s="212"/>
      <c r="E50" s="50"/>
      <c r="F50" s="152"/>
      <c r="G50" s="187"/>
      <c r="H50" s="241"/>
      <c r="I50" s="120"/>
      <c r="J50" s="120"/>
      <c r="K50" s="120"/>
      <c r="L50" s="120"/>
      <c r="M50" s="120"/>
      <c r="N50" s="120"/>
      <c r="O50" s="120"/>
      <c r="P50" s="120"/>
    </row>
    <row r="51" spans="1:16" ht="24.95" customHeight="1" x14ac:dyDescent="0.2">
      <c r="A51" s="17">
        <f t="shared" si="0"/>
        <v>46</v>
      </c>
      <c r="B51" s="230"/>
      <c r="C51" s="212"/>
      <c r="D51" s="212"/>
      <c r="E51" s="50"/>
      <c r="F51" s="152"/>
      <c r="G51" s="187"/>
      <c r="H51" s="241"/>
      <c r="I51" s="120"/>
      <c r="J51" s="120"/>
      <c r="K51" s="120"/>
      <c r="L51" s="120"/>
      <c r="M51" s="120"/>
      <c r="N51" s="120"/>
      <c r="O51" s="120"/>
      <c r="P51" s="120"/>
    </row>
    <row r="52" spans="1:16" ht="24.95" customHeight="1" x14ac:dyDescent="0.2">
      <c r="A52" s="17">
        <f t="shared" si="0"/>
        <v>47</v>
      </c>
      <c r="B52" s="230"/>
      <c r="C52" s="212"/>
      <c r="D52" s="212"/>
      <c r="E52" s="50"/>
      <c r="F52" s="152"/>
      <c r="G52" s="187"/>
      <c r="H52" s="241"/>
      <c r="I52" s="120"/>
      <c r="J52" s="120"/>
      <c r="K52" s="120"/>
      <c r="L52" s="120"/>
      <c r="M52" s="120"/>
      <c r="N52" s="120"/>
      <c r="O52" s="120"/>
      <c r="P52" s="120"/>
    </row>
    <row r="53" spans="1:16" ht="24.95" customHeight="1" x14ac:dyDescent="0.2">
      <c r="A53" s="17">
        <f t="shared" si="0"/>
        <v>48</v>
      </c>
      <c r="B53" s="230"/>
      <c r="C53" s="212"/>
      <c r="D53" s="212"/>
      <c r="E53" s="50"/>
      <c r="F53" s="152"/>
      <c r="G53" s="187"/>
      <c r="H53" s="241"/>
      <c r="I53" s="120"/>
      <c r="J53" s="120"/>
      <c r="K53" s="120"/>
      <c r="L53" s="120"/>
      <c r="M53" s="120"/>
      <c r="N53" s="120"/>
      <c r="O53" s="120"/>
      <c r="P53" s="120"/>
    </row>
    <row r="54" spans="1:16" ht="24.95" customHeight="1" x14ac:dyDescent="0.2">
      <c r="A54" s="17">
        <f t="shared" si="0"/>
        <v>49</v>
      </c>
      <c r="B54" s="230"/>
      <c r="C54" s="212"/>
      <c r="D54" s="212"/>
      <c r="E54" s="50"/>
      <c r="F54" s="152"/>
      <c r="G54" s="187"/>
      <c r="H54" s="241"/>
      <c r="I54" s="120"/>
      <c r="J54" s="120"/>
      <c r="K54" s="120"/>
      <c r="L54" s="120"/>
      <c r="M54" s="120"/>
      <c r="N54" s="120"/>
      <c r="O54" s="120"/>
      <c r="P54" s="120"/>
    </row>
    <row r="55" spans="1:16" ht="24.95" customHeight="1" x14ac:dyDescent="0.2">
      <c r="A55" s="17">
        <f t="shared" si="0"/>
        <v>50</v>
      </c>
      <c r="B55" s="230"/>
      <c r="C55" s="212"/>
      <c r="D55" s="212"/>
      <c r="E55" s="50"/>
      <c r="F55" s="152"/>
      <c r="G55" s="187"/>
      <c r="H55" s="241"/>
      <c r="I55" s="120"/>
      <c r="J55" s="120"/>
      <c r="K55" s="120"/>
      <c r="L55" s="120"/>
      <c r="M55" s="120"/>
      <c r="N55" s="120"/>
      <c r="O55" s="120"/>
      <c r="P55" s="120"/>
    </row>
    <row r="56" spans="1:16" ht="24.95" customHeight="1" x14ac:dyDescent="0.2">
      <c r="A56" s="17">
        <f t="shared" si="0"/>
        <v>51</v>
      </c>
      <c r="B56" s="230"/>
      <c r="C56" s="212"/>
      <c r="D56" s="212"/>
      <c r="E56" s="50"/>
      <c r="F56" s="152"/>
      <c r="G56" s="187"/>
      <c r="H56" s="241"/>
      <c r="I56" s="120"/>
      <c r="J56" s="120"/>
      <c r="K56" s="120"/>
      <c r="L56" s="120"/>
      <c r="M56" s="120"/>
      <c r="N56" s="120"/>
      <c r="O56" s="120"/>
      <c r="P56" s="120"/>
    </row>
    <row r="57" spans="1:16" ht="24.95" customHeight="1" x14ac:dyDescent="0.2">
      <c r="A57" s="17">
        <f t="shared" si="0"/>
        <v>52</v>
      </c>
      <c r="B57" s="230"/>
      <c r="C57" s="212"/>
      <c r="D57" s="212"/>
      <c r="E57" s="50"/>
      <c r="F57" s="152"/>
      <c r="G57" s="187"/>
      <c r="H57" s="241"/>
      <c r="I57" s="120"/>
      <c r="J57" s="120"/>
      <c r="K57" s="120"/>
      <c r="L57" s="120"/>
      <c r="M57" s="120"/>
      <c r="N57" s="120"/>
      <c r="O57" s="120"/>
      <c r="P57" s="120"/>
    </row>
    <row r="58" spans="1:16" ht="24.95" customHeight="1" x14ac:dyDescent="0.2">
      <c r="A58" s="17">
        <f t="shared" si="0"/>
        <v>53</v>
      </c>
      <c r="B58" s="230"/>
      <c r="C58" s="212"/>
      <c r="D58" s="212"/>
      <c r="E58" s="50"/>
      <c r="F58" s="152"/>
      <c r="G58" s="187"/>
      <c r="H58" s="241"/>
      <c r="I58" s="120"/>
      <c r="J58" s="120"/>
      <c r="K58" s="120"/>
      <c r="L58" s="120"/>
      <c r="M58" s="120"/>
      <c r="N58" s="120"/>
      <c r="O58" s="120"/>
      <c r="P58" s="120"/>
    </row>
    <row r="59" spans="1:16" ht="24.95" customHeight="1" x14ac:dyDescent="0.2">
      <c r="A59" s="17">
        <f t="shared" si="0"/>
        <v>54</v>
      </c>
      <c r="B59" s="230"/>
      <c r="C59" s="212"/>
      <c r="D59" s="212"/>
      <c r="E59" s="50"/>
      <c r="F59" s="152"/>
      <c r="G59" s="187"/>
      <c r="H59" s="241"/>
      <c r="I59" s="120"/>
      <c r="J59" s="120"/>
      <c r="K59" s="120"/>
      <c r="L59" s="120"/>
      <c r="M59" s="120"/>
      <c r="N59" s="120"/>
      <c r="O59" s="120"/>
      <c r="P59" s="120"/>
    </row>
    <row r="60" spans="1:16" ht="24.95" customHeight="1" x14ac:dyDescent="0.2">
      <c r="A60" s="17">
        <f t="shared" si="0"/>
        <v>55</v>
      </c>
      <c r="B60" s="230"/>
      <c r="C60" s="212"/>
      <c r="D60" s="212"/>
      <c r="E60" s="50"/>
      <c r="F60" s="152"/>
      <c r="G60" s="187"/>
      <c r="H60" s="241"/>
      <c r="I60" s="120"/>
      <c r="J60" s="120"/>
      <c r="K60" s="120"/>
      <c r="L60" s="120"/>
      <c r="M60" s="120"/>
      <c r="N60" s="120"/>
      <c r="O60" s="120"/>
      <c r="P60" s="120"/>
    </row>
    <row r="61" spans="1:16" ht="24.95" customHeight="1" x14ac:dyDescent="0.2">
      <c r="A61" s="17">
        <f t="shared" si="0"/>
        <v>56</v>
      </c>
      <c r="B61" s="230"/>
      <c r="C61" s="212"/>
      <c r="D61" s="212"/>
      <c r="E61" s="50"/>
      <c r="F61" s="152"/>
      <c r="G61" s="187"/>
      <c r="H61" s="241"/>
      <c r="I61" s="120"/>
      <c r="J61" s="120"/>
      <c r="K61" s="120"/>
      <c r="L61" s="120"/>
      <c r="M61" s="120"/>
      <c r="N61" s="120"/>
      <c r="O61" s="120"/>
      <c r="P61" s="120"/>
    </row>
    <row r="62" spans="1:16" ht="24.95" customHeight="1" x14ac:dyDescent="0.2">
      <c r="A62" s="17">
        <f t="shared" si="0"/>
        <v>57</v>
      </c>
      <c r="B62" s="230"/>
      <c r="C62" s="212"/>
      <c r="D62" s="212"/>
      <c r="E62" s="50"/>
      <c r="F62" s="152"/>
      <c r="G62" s="187"/>
      <c r="H62" s="241"/>
      <c r="I62" s="120"/>
      <c r="J62" s="120"/>
      <c r="K62" s="120"/>
      <c r="L62" s="120"/>
      <c r="M62" s="120"/>
      <c r="N62" s="120"/>
      <c r="O62" s="120"/>
      <c r="P62" s="120"/>
    </row>
    <row r="63" spans="1:16" ht="24.95" customHeight="1" x14ac:dyDescent="0.2">
      <c r="A63" s="17">
        <f t="shared" si="0"/>
        <v>58</v>
      </c>
      <c r="B63" s="230"/>
      <c r="C63" s="212"/>
      <c r="D63" s="212"/>
      <c r="E63" s="50"/>
      <c r="F63" s="152"/>
      <c r="G63" s="187"/>
      <c r="H63" s="241"/>
      <c r="I63" s="120"/>
      <c r="J63" s="120"/>
      <c r="K63" s="120"/>
      <c r="L63" s="120"/>
      <c r="M63" s="120"/>
      <c r="N63" s="120"/>
      <c r="O63" s="120"/>
      <c r="P63" s="120"/>
    </row>
    <row r="64" spans="1:16" ht="24.95" customHeight="1" x14ac:dyDescent="0.2">
      <c r="A64" s="17">
        <f t="shared" si="0"/>
        <v>59</v>
      </c>
      <c r="B64" s="230"/>
      <c r="C64" s="212"/>
      <c r="D64" s="212"/>
      <c r="E64" s="50"/>
      <c r="F64" s="152"/>
      <c r="G64" s="187"/>
      <c r="H64" s="241"/>
      <c r="I64" s="120"/>
      <c r="J64" s="120"/>
      <c r="K64" s="120"/>
      <c r="L64" s="120"/>
      <c r="M64" s="120"/>
      <c r="N64" s="120"/>
      <c r="O64" s="120"/>
      <c r="P64" s="120"/>
    </row>
    <row r="65" spans="1:16" ht="24.95" customHeight="1" x14ac:dyDescent="0.2">
      <c r="A65" s="17">
        <f t="shared" si="0"/>
        <v>60</v>
      </c>
      <c r="B65" s="230"/>
      <c r="C65" s="212"/>
      <c r="D65" s="212"/>
      <c r="E65" s="50"/>
      <c r="F65" s="152"/>
      <c r="G65" s="187"/>
      <c r="H65" s="241"/>
      <c r="I65" s="120"/>
      <c r="J65" s="120"/>
      <c r="K65" s="120"/>
      <c r="L65" s="120"/>
      <c r="M65" s="120"/>
      <c r="N65" s="120"/>
      <c r="O65" s="120"/>
      <c r="P65" s="120"/>
    </row>
    <row r="66" spans="1:16" ht="24.95" customHeight="1" x14ac:dyDescent="0.2">
      <c r="A66" s="17">
        <f t="shared" si="0"/>
        <v>61</v>
      </c>
      <c r="B66" s="230"/>
      <c r="C66" s="212"/>
      <c r="D66" s="212"/>
      <c r="E66" s="50"/>
      <c r="F66" s="152"/>
      <c r="G66" s="187"/>
      <c r="H66" s="241"/>
      <c r="I66" s="120"/>
      <c r="J66" s="120"/>
      <c r="K66" s="120"/>
      <c r="L66" s="120"/>
      <c r="M66" s="120"/>
      <c r="N66" s="120"/>
      <c r="O66" s="120"/>
      <c r="P66" s="120"/>
    </row>
    <row r="67" spans="1:16" ht="24.95" customHeight="1" x14ac:dyDescent="0.2">
      <c r="A67" s="17">
        <f t="shared" si="0"/>
        <v>62</v>
      </c>
      <c r="B67" s="230"/>
      <c r="C67" s="212"/>
      <c r="D67" s="212"/>
      <c r="E67" s="50"/>
      <c r="F67" s="152"/>
      <c r="G67" s="187"/>
      <c r="H67" s="241"/>
      <c r="I67" s="120"/>
      <c r="J67" s="120"/>
      <c r="K67" s="120"/>
      <c r="L67" s="120"/>
      <c r="M67" s="120"/>
      <c r="N67" s="120"/>
      <c r="O67" s="120"/>
      <c r="P67" s="120"/>
    </row>
    <row r="68" spans="1:16" ht="24.95" customHeight="1" x14ac:dyDescent="0.2">
      <c r="A68" s="17">
        <f t="shared" si="0"/>
        <v>63</v>
      </c>
      <c r="B68" s="230"/>
      <c r="C68" s="212"/>
      <c r="D68" s="212"/>
      <c r="E68" s="50"/>
      <c r="F68" s="152"/>
      <c r="G68" s="187"/>
      <c r="H68" s="241"/>
      <c r="I68" s="120"/>
      <c r="J68" s="120"/>
      <c r="K68" s="120"/>
      <c r="L68" s="120"/>
      <c r="M68" s="120"/>
      <c r="N68" s="120"/>
      <c r="O68" s="120"/>
      <c r="P68" s="120"/>
    </row>
    <row r="69" spans="1:16" ht="24.95" customHeight="1" x14ac:dyDescent="0.2">
      <c r="A69" s="17">
        <f t="shared" si="0"/>
        <v>64</v>
      </c>
      <c r="B69" s="230"/>
      <c r="C69" s="212"/>
      <c r="D69" s="212"/>
      <c r="E69" s="50"/>
      <c r="F69" s="152"/>
      <c r="G69" s="187"/>
      <c r="H69" s="241"/>
      <c r="I69" s="120"/>
      <c r="J69" s="120"/>
      <c r="K69" s="120"/>
      <c r="L69" s="120"/>
      <c r="M69" s="120"/>
      <c r="N69" s="120"/>
      <c r="O69" s="120"/>
      <c r="P69" s="120"/>
    </row>
    <row r="70" spans="1:16" ht="24.95" customHeight="1" x14ac:dyDescent="0.2">
      <c r="A70" s="17">
        <f t="shared" si="0"/>
        <v>65</v>
      </c>
      <c r="B70" s="230"/>
      <c r="C70" s="212"/>
      <c r="D70" s="212"/>
      <c r="E70" s="50"/>
      <c r="F70" s="152"/>
      <c r="G70" s="187"/>
      <c r="H70" s="241"/>
      <c r="I70" s="120"/>
      <c r="J70" s="120"/>
      <c r="K70" s="120"/>
      <c r="L70" s="120"/>
      <c r="M70" s="120"/>
      <c r="N70" s="120"/>
      <c r="O70" s="120"/>
      <c r="P70" s="120"/>
    </row>
    <row r="71" spans="1:16" ht="24.95" customHeight="1" x14ac:dyDescent="0.2">
      <c r="A71" s="17">
        <f t="shared" ref="A71:A75" si="1">1+A70</f>
        <v>66</v>
      </c>
      <c r="B71" s="230"/>
      <c r="C71" s="212"/>
      <c r="D71" s="212"/>
      <c r="E71" s="50"/>
      <c r="F71" s="152"/>
      <c r="G71" s="187"/>
      <c r="H71" s="241"/>
      <c r="I71" s="120"/>
      <c r="J71" s="120"/>
      <c r="K71" s="120"/>
      <c r="L71" s="120"/>
      <c r="M71" s="120"/>
      <c r="N71" s="120"/>
      <c r="O71" s="120"/>
      <c r="P71" s="120"/>
    </row>
    <row r="72" spans="1:16" ht="24.95" customHeight="1" x14ac:dyDescent="0.2">
      <c r="A72" s="17">
        <f t="shared" si="1"/>
        <v>67</v>
      </c>
      <c r="B72" s="230"/>
      <c r="C72" s="212"/>
      <c r="D72" s="212"/>
      <c r="E72" s="50"/>
      <c r="F72" s="152"/>
      <c r="G72" s="187"/>
      <c r="H72" s="241"/>
      <c r="I72" s="120"/>
      <c r="J72" s="120"/>
      <c r="K72" s="120"/>
      <c r="L72" s="120"/>
      <c r="M72" s="120"/>
      <c r="N72" s="120"/>
      <c r="O72" s="120"/>
      <c r="P72" s="120"/>
    </row>
    <row r="73" spans="1:16" ht="24.95" customHeight="1" x14ac:dyDescent="0.2">
      <c r="A73" s="17">
        <f t="shared" si="1"/>
        <v>68</v>
      </c>
      <c r="B73" s="230"/>
      <c r="C73" s="212"/>
      <c r="D73" s="212"/>
      <c r="E73" s="50"/>
      <c r="F73" s="152"/>
      <c r="G73" s="187"/>
      <c r="H73" s="241"/>
      <c r="I73" s="120"/>
      <c r="J73" s="120"/>
      <c r="K73" s="120"/>
      <c r="L73" s="120"/>
      <c r="M73" s="120"/>
      <c r="N73" s="120"/>
      <c r="O73" s="120"/>
      <c r="P73" s="120"/>
    </row>
    <row r="74" spans="1:16" ht="24.95" customHeight="1" x14ac:dyDescent="0.2">
      <c r="A74" s="17">
        <f t="shared" si="1"/>
        <v>69</v>
      </c>
      <c r="B74" s="230"/>
      <c r="C74" s="212"/>
      <c r="D74" s="212"/>
      <c r="E74" s="50"/>
      <c r="F74" s="152"/>
      <c r="G74" s="187"/>
      <c r="H74" s="241"/>
      <c r="I74" s="120"/>
      <c r="J74" s="120"/>
      <c r="K74" s="120"/>
      <c r="L74" s="120"/>
      <c r="M74" s="120"/>
      <c r="N74" s="120"/>
      <c r="O74" s="120"/>
      <c r="P74" s="120"/>
    </row>
    <row r="75" spans="1:16" ht="24.95" customHeight="1" thickBot="1" x14ac:dyDescent="0.25">
      <c r="A75" s="18">
        <f t="shared" si="1"/>
        <v>70</v>
      </c>
      <c r="B75" s="264"/>
      <c r="C75" s="202"/>
      <c r="D75" s="202"/>
      <c r="E75" s="52"/>
      <c r="F75" s="202"/>
      <c r="G75" s="191"/>
      <c r="H75" s="242"/>
      <c r="I75" s="120"/>
      <c r="J75" s="120"/>
      <c r="K75" s="120"/>
      <c r="L75" s="120"/>
      <c r="M75" s="120"/>
      <c r="N75" s="120"/>
      <c r="O75" s="120"/>
      <c r="P75" s="120"/>
    </row>
    <row r="76" spans="1:16" ht="24.95" customHeight="1" thickTop="1" x14ac:dyDescent="0.2">
      <c r="A76" s="16">
        <v>71</v>
      </c>
      <c r="B76" s="266"/>
      <c r="C76" s="152"/>
      <c r="D76" s="152"/>
      <c r="E76" s="50"/>
      <c r="F76" s="152"/>
      <c r="G76" s="192"/>
      <c r="H76" s="240"/>
      <c r="I76" s="120"/>
      <c r="J76" s="120"/>
      <c r="K76" s="120"/>
      <c r="L76" s="120"/>
      <c r="M76" s="120"/>
      <c r="N76" s="120"/>
      <c r="O76" s="120"/>
      <c r="P76" s="120"/>
    </row>
    <row r="77" spans="1:16" ht="24.95" customHeight="1" x14ac:dyDescent="0.2">
      <c r="A77" s="16">
        <v>72</v>
      </c>
      <c r="B77" s="230"/>
      <c r="C77" s="212"/>
      <c r="D77" s="212"/>
      <c r="E77" s="50"/>
      <c r="F77" s="152"/>
      <c r="G77" s="193"/>
      <c r="H77" s="241"/>
      <c r="I77" s="120"/>
      <c r="J77" s="120"/>
      <c r="K77" s="120"/>
      <c r="L77" s="120"/>
      <c r="M77" s="120"/>
      <c r="N77" s="120"/>
      <c r="O77" s="120"/>
      <c r="P77" s="120"/>
    </row>
    <row r="78" spans="1:16" ht="24.95" customHeight="1" x14ac:dyDescent="0.2">
      <c r="A78" s="16">
        <v>73</v>
      </c>
      <c r="B78" s="230"/>
      <c r="C78" s="212"/>
      <c r="D78" s="212"/>
      <c r="E78" s="50"/>
      <c r="F78" s="152"/>
      <c r="G78" s="193"/>
      <c r="H78" s="241"/>
      <c r="I78" s="120"/>
      <c r="J78" s="120"/>
      <c r="K78" s="120"/>
      <c r="L78" s="120"/>
      <c r="M78" s="120"/>
      <c r="N78" s="120"/>
      <c r="O78" s="120"/>
      <c r="P78" s="120"/>
    </row>
    <row r="79" spans="1:16" ht="24.95" customHeight="1" x14ac:dyDescent="0.2">
      <c r="A79" s="16">
        <v>74</v>
      </c>
      <c r="B79" s="230"/>
      <c r="C79" s="212"/>
      <c r="D79" s="212"/>
      <c r="E79" s="50"/>
      <c r="F79" s="152"/>
      <c r="G79" s="193"/>
      <c r="H79" s="241"/>
      <c r="I79" s="120"/>
      <c r="J79" s="120"/>
      <c r="K79" s="120"/>
      <c r="L79" s="120"/>
      <c r="M79" s="120"/>
      <c r="N79" s="120"/>
      <c r="O79" s="120"/>
      <c r="P79" s="120"/>
    </row>
    <row r="80" spans="1:16" ht="24.95" customHeight="1" x14ac:dyDescent="0.2">
      <c r="A80" s="16">
        <v>75</v>
      </c>
      <c r="B80" s="230"/>
      <c r="C80" s="212"/>
      <c r="D80" s="212"/>
      <c r="E80" s="50"/>
      <c r="F80" s="152"/>
      <c r="G80" s="193"/>
      <c r="H80" s="241"/>
      <c r="I80" s="120"/>
      <c r="J80" s="120"/>
      <c r="K80" s="120"/>
      <c r="L80" s="120"/>
      <c r="M80" s="120"/>
      <c r="N80" s="120"/>
      <c r="O80" s="120"/>
      <c r="P80" s="120"/>
    </row>
    <row r="81" spans="1:16" ht="24.95" customHeight="1" x14ac:dyDescent="0.2">
      <c r="A81" s="16">
        <v>76</v>
      </c>
      <c r="B81" s="230"/>
      <c r="C81" s="212"/>
      <c r="D81" s="212"/>
      <c r="E81" s="50"/>
      <c r="F81" s="152"/>
      <c r="G81" s="193"/>
      <c r="H81" s="241"/>
      <c r="I81" s="120"/>
      <c r="J81" s="120"/>
      <c r="K81" s="120"/>
      <c r="L81" s="120"/>
      <c r="M81" s="120"/>
      <c r="N81" s="120"/>
      <c r="O81" s="120"/>
      <c r="P81" s="120"/>
    </row>
    <row r="82" spans="1:16" ht="24.95" customHeight="1" x14ac:dyDescent="0.2">
      <c r="A82" s="16">
        <v>77</v>
      </c>
      <c r="B82" s="230"/>
      <c r="C82" s="212"/>
      <c r="D82" s="212"/>
      <c r="E82" s="50"/>
      <c r="F82" s="152"/>
      <c r="G82" s="193"/>
      <c r="H82" s="241"/>
      <c r="I82" s="120"/>
      <c r="J82" s="120"/>
      <c r="K82" s="120"/>
      <c r="L82" s="120"/>
      <c r="M82" s="120"/>
      <c r="N82" s="120"/>
      <c r="O82" s="120"/>
      <c r="P82" s="120"/>
    </row>
    <row r="83" spans="1:16" ht="24.95" customHeight="1" x14ac:dyDescent="0.2">
      <c r="A83" s="16">
        <v>78</v>
      </c>
      <c r="B83" s="230"/>
      <c r="C83" s="212"/>
      <c r="D83" s="212"/>
      <c r="E83" s="50"/>
      <c r="F83" s="152"/>
      <c r="G83" s="193"/>
      <c r="H83" s="241"/>
      <c r="I83" s="120"/>
      <c r="J83" s="120"/>
      <c r="K83" s="120"/>
      <c r="L83" s="120"/>
      <c r="M83" s="120"/>
      <c r="N83" s="120"/>
      <c r="O83" s="120"/>
      <c r="P83" s="120"/>
    </row>
    <row r="84" spans="1:16" ht="24.95" customHeight="1" x14ac:dyDescent="0.2">
      <c r="A84" s="16">
        <v>79</v>
      </c>
      <c r="B84" s="230"/>
      <c r="C84" s="212"/>
      <c r="D84" s="212"/>
      <c r="E84" s="50"/>
      <c r="F84" s="152"/>
      <c r="G84" s="193"/>
      <c r="H84" s="241"/>
      <c r="I84" s="120"/>
      <c r="J84" s="120"/>
      <c r="K84" s="120"/>
      <c r="L84" s="120"/>
      <c r="M84" s="120"/>
      <c r="N84" s="120"/>
      <c r="O84" s="120"/>
      <c r="P84" s="120"/>
    </row>
    <row r="85" spans="1:16" ht="24.95" customHeight="1" x14ac:dyDescent="0.2">
      <c r="A85" s="16">
        <v>80</v>
      </c>
      <c r="B85" s="230"/>
      <c r="C85" s="212"/>
      <c r="D85" s="212"/>
      <c r="E85" s="50"/>
      <c r="F85" s="152"/>
      <c r="G85" s="193"/>
      <c r="H85" s="241"/>
      <c r="I85" s="120"/>
      <c r="J85" s="120"/>
      <c r="K85" s="120"/>
      <c r="L85" s="120"/>
      <c r="M85" s="120"/>
      <c r="N85" s="120"/>
      <c r="O85" s="120"/>
      <c r="P85" s="120"/>
    </row>
    <row r="86" spans="1:16" ht="24.95" customHeight="1" x14ac:dyDescent="0.2">
      <c r="A86" s="16">
        <v>81</v>
      </c>
      <c r="B86" s="230"/>
      <c r="C86" s="212"/>
      <c r="D86" s="212"/>
      <c r="E86" s="50"/>
      <c r="F86" s="152"/>
      <c r="G86" s="193"/>
      <c r="H86" s="241"/>
      <c r="I86" s="120"/>
      <c r="J86" s="120"/>
      <c r="K86" s="120"/>
      <c r="L86" s="120"/>
      <c r="M86" s="120"/>
      <c r="N86" s="120"/>
      <c r="O86" s="120"/>
      <c r="P86" s="120"/>
    </row>
    <row r="87" spans="1:16" ht="24.95" customHeight="1" x14ac:dyDescent="0.2">
      <c r="A87" s="16">
        <v>82</v>
      </c>
      <c r="B87" s="230"/>
      <c r="C87" s="212"/>
      <c r="D87" s="212"/>
      <c r="E87" s="50"/>
      <c r="F87" s="152"/>
      <c r="G87" s="193"/>
      <c r="H87" s="241"/>
      <c r="I87" s="120"/>
      <c r="J87" s="120"/>
      <c r="K87" s="120"/>
      <c r="L87" s="120"/>
      <c r="M87" s="120"/>
      <c r="N87" s="120"/>
      <c r="O87" s="120"/>
      <c r="P87" s="120"/>
    </row>
    <row r="88" spans="1:16" ht="24.95" customHeight="1" x14ac:dyDescent="0.2">
      <c r="A88" s="16">
        <v>83</v>
      </c>
      <c r="B88" s="230"/>
      <c r="C88" s="212"/>
      <c r="D88" s="212"/>
      <c r="E88" s="50"/>
      <c r="F88" s="152"/>
      <c r="G88" s="193"/>
      <c r="H88" s="241"/>
      <c r="I88" s="120"/>
      <c r="J88" s="120"/>
      <c r="K88" s="120"/>
      <c r="L88" s="120"/>
      <c r="M88" s="120"/>
      <c r="N88" s="120"/>
      <c r="O88" s="120"/>
      <c r="P88" s="120"/>
    </row>
    <row r="89" spans="1:16" ht="24.95" customHeight="1" x14ac:dyDescent="0.2">
      <c r="A89" s="16">
        <v>84</v>
      </c>
      <c r="B89" s="230"/>
      <c r="C89" s="212"/>
      <c r="D89" s="212"/>
      <c r="E89" s="50"/>
      <c r="F89" s="152"/>
      <c r="G89" s="193"/>
      <c r="H89" s="241"/>
      <c r="I89" s="120"/>
      <c r="J89" s="120"/>
      <c r="K89" s="120"/>
      <c r="L89" s="120"/>
      <c r="M89" s="120"/>
      <c r="N89" s="120"/>
      <c r="O89" s="120"/>
      <c r="P89" s="120"/>
    </row>
    <row r="90" spans="1:16" ht="24.95" customHeight="1" x14ac:dyDescent="0.2">
      <c r="A90" s="16">
        <v>85</v>
      </c>
      <c r="B90" s="230"/>
      <c r="C90" s="212"/>
      <c r="D90" s="212"/>
      <c r="E90" s="50"/>
      <c r="F90" s="152"/>
      <c r="G90" s="193"/>
      <c r="H90" s="241"/>
      <c r="I90" s="120"/>
      <c r="J90" s="120"/>
      <c r="K90" s="120"/>
      <c r="L90" s="120"/>
      <c r="M90" s="120"/>
      <c r="N90" s="120"/>
      <c r="O90" s="120"/>
      <c r="P90" s="120"/>
    </row>
    <row r="91" spans="1:16" ht="24.95" customHeight="1" x14ac:dyDescent="0.2">
      <c r="A91" s="16">
        <v>86</v>
      </c>
      <c r="B91" s="230"/>
      <c r="C91" s="212"/>
      <c r="D91" s="212"/>
      <c r="E91" s="50"/>
      <c r="F91" s="152"/>
      <c r="G91" s="193"/>
      <c r="H91" s="241"/>
      <c r="I91" s="120"/>
      <c r="J91" s="120"/>
      <c r="K91" s="120"/>
      <c r="L91" s="120"/>
      <c r="M91" s="120"/>
      <c r="N91" s="120"/>
      <c r="O91" s="120"/>
      <c r="P91" s="120"/>
    </row>
    <row r="92" spans="1:16" ht="24.95" customHeight="1" x14ac:dyDescent="0.2">
      <c r="A92" s="16">
        <v>87</v>
      </c>
      <c r="B92" s="230"/>
      <c r="C92" s="212"/>
      <c r="D92" s="212"/>
      <c r="E92" s="50"/>
      <c r="F92" s="152"/>
      <c r="G92" s="193"/>
      <c r="H92" s="241"/>
      <c r="I92" s="120"/>
      <c r="J92" s="120"/>
      <c r="K92" s="120"/>
      <c r="L92" s="120"/>
      <c r="M92" s="120"/>
      <c r="N92" s="120"/>
      <c r="O92" s="120"/>
      <c r="P92" s="120"/>
    </row>
    <row r="93" spans="1:16" ht="24.95" customHeight="1" x14ac:dyDescent="0.2">
      <c r="A93" s="16">
        <v>88</v>
      </c>
      <c r="B93" s="230"/>
      <c r="C93" s="212"/>
      <c r="D93" s="212"/>
      <c r="E93" s="50"/>
      <c r="F93" s="152"/>
      <c r="G93" s="193"/>
      <c r="H93" s="241"/>
      <c r="I93" s="120"/>
      <c r="J93" s="120"/>
      <c r="K93" s="120"/>
      <c r="L93" s="120"/>
      <c r="M93" s="120"/>
      <c r="N93" s="120"/>
      <c r="O93" s="120"/>
      <c r="P93" s="120"/>
    </row>
    <row r="94" spans="1:16" ht="24.95" customHeight="1" x14ac:dyDescent="0.2">
      <c r="A94" s="16">
        <v>89</v>
      </c>
      <c r="B94" s="230"/>
      <c r="C94" s="212"/>
      <c r="D94" s="212"/>
      <c r="E94" s="50"/>
      <c r="F94" s="152"/>
      <c r="G94" s="193"/>
      <c r="H94" s="241"/>
      <c r="I94" s="120"/>
      <c r="J94" s="120"/>
      <c r="K94" s="120"/>
      <c r="L94" s="120"/>
      <c r="M94" s="120"/>
      <c r="N94" s="120"/>
      <c r="O94" s="120"/>
      <c r="P94" s="120"/>
    </row>
    <row r="95" spans="1:16" ht="24.95" customHeight="1" x14ac:dyDescent="0.2">
      <c r="A95" s="16">
        <v>90</v>
      </c>
      <c r="B95" s="230"/>
      <c r="C95" s="212"/>
      <c r="D95" s="212"/>
      <c r="E95" s="50"/>
      <c r="F95" s="152"/>
      <c r="G95" s="193"/>
      <c r="H95" s="241"/>
      <c r="I95" s="120"/>
      <c r="J95" s="120"/>
      <c r="K95" s="120"/>
      <c r="L95" s="120"/>
      <c r="M95" s="120"/>
      <c r="N95" s="120"/>
      <c r="O95" s="120"/>
      <c r="P95" s="120"/>
    </row>
    <row r="96" spans="1:16" ht="24.95" customHeight="1" x14ac:dyDescent="0.2">
      <c r="A96" s="16">
        <v>91</v>
      </c>
      <c r="B96" s="231"/>
      <c r="C96" s="212"/>
      <c r="D96" s="212"/>
      <c r="E96" s="50"/>
      <c r="F96" s="152"/>
      <c r="G96" s="193"/>
      <c r="H96" s="241"/>
      <c r="I96" s="120"/>
      <c r="J96" s="120"/>
      <c r="K96" s="120"/>
      <c r="L96" s="120"/>
      <c r="M96" s="120"/>
      <c r="N96" s="120"/>
      <c r="O96" s="120"/>
      <c r="P96" s="120"/>
    </row>
    <row r="97" spans="1:16" ht="24.95" customHeight="1" x14ac:dyDescent="0.2">
      <c r="A97" s="16">
        <v>92</v>
      </c>
      <c r="B97" s="231"/>
      <c r="C97" s="212"/>
      <c r="D97" s="212"/>
      <c r="E97" s="50"/>
      <c r="F97" s="152"/>
      <c r="G97" s="193"/>
      <c r="H97" s="241"/>
      <c r="I97" s="120"/>
      <c r="J97" s="120"/>
      <c r="K97" s="120"/>
      <c r="L97" s="120"/>
      <c r="M97" s="120"/>
      <c r="N97" s="120"/>
      <c r="O97" s="120"/>
      <c r="P97" s="120"/>
    </row>
    <row r="98" spans="1:16" ht="24.95" customHeight="1" x14ac:dyDescent="0.2">
      <c r="A98" s="16">
        <v>93</v>
      </c>
      <c r="B98" s="231"/>
      <c r="C98" s="212"/>
      <c r="D98" s="212"/>
      <c r="E98" s="50"/>
      <c r="F98" s="152"/>
      <c r="G98" s="193"/>
      <c r="H98" s="241"/>
      <c r="I98" s="120"/>
      <c r="J98" s="120"/>
      <c r="K98" s="120"/>
      <c r="L98" s="120"/>
      <c r="M98" s="120"/>
      <c r="N98" s="120"/>
      <c r="O98" s="120"/>
      <c r="P98" s="120"/>
    </row>
    <row r="99" spans="1:16" ht="24.95" customHeight="1" x14ac:dyDescent="0.2">
      <c r="A99" s="16">
        <v>94</v>
      </c>
      <c r="B99" s="231"/>
      <c r="C99" s="212"/>
      <c r="D99" s="212"/>
      <c r="E99" s="50"/>
      <c r="F99" s="152"/>
      <c r="G99" s="193"/>
      <c r="H99" s="241"/>
      <c r="I99" s="120"/>
      <c r="J99" s="120"/>
      <c r="K99" s="120"/>
      <c r="L99" s="120"/>
      <c r="M99" s="120"/>
      <c r="N99" s="120"/>
      <c r="O99" s="120"/>
      <c r="P99" s="120"/>
    </row>
    <row r="100" spans="1:16" ht="24.95" customHeight="1" x14ac:dyDescent="0.2">
      <c r="A100" s="16">
        <v>95</v>
      </c>
      <c r="B100" s="231"/>
      <c r="C100" s="212"/>
      <c r="D100" s="212"/>
      <c r="E100" s="50"/>
      <c r="F100" s="152"/>
      <c r="G100" s="193"/>
      <c r="H100" s="241"/>
      <c r="I100" s="120"/>
      <c r="J100" s="120"/>
      <c r="K100" s="120"/>
      <c r="L100" s="120"/>
      <c r="M100" s="120"/>
      <c r="N100" s="120"/>
      <c r="O100" s="120"/>
      <c r="P100" s="120"/>
    </row>
    <row r="101" spans="1:16" ht="24.95" customHeight="1" x14ac:dyDescent="0.2">
      <c r="A101" s="16">
        <v>96</v>
      </c>
      <c r="B101" s="231"/>
      <c r="C101" s="212"/>
      <c r="D101" s="212"/>
      <c r="E101" s="50"/>
      <c r="F101" s="152"/>
      <c r="G101" s="193"/>
      <c r="H101" s="241"/>
      <c r="I101" s="120"/>
      <c r="J101" s="120"/>
      <c r="K101" s="120"/>
      <c r="L101" s="120"/>
      <c r="M101" s="120"/>
      <c r="N101" s="120"/>
      <c r="O101" s="120"/>
      <c r="P101" s="120"/>
    </row>
    <row r="102" spans="1:16" ht="24.95" customHeight="1" x14ac:dyDescent="0.2">
      <c r="A102" s="16">
        <v>97</v>
      </c>
      <c r="B102" s="231"/>
      <c r="C102" s="212"/>
      <c r="D102" s="212"/>
      <c r="E102" s="50"/>
      <c r="F102" s="152"/>
      <c r="G102" s="193"/>
      <c r="H102" s="241"/>
      <c r="I102" s="120"/>
      <c r="J102" s="120"/>
      <c r="K102" s="120"/>
      <c r="L102" s="120"/>
      <c r="M102" s="120"/>
      <c r="N102" s="120"/>
      <c r="O102" s="120"/>
      <c r="P102" s="120"/>
    </row>
    <row r="103" spans="1:16" ht="24.95" customHeight="1" x14ac:dyDescent="0.2">
      <c r="A103" s="16">
        <v>98</v>
      </c>
      <c r="B103" s="231"/>
      <c r="C103" s="212"/>
      <c r="D103" s="212"/>
      <c r="E103" s="50"/>
      <c r="F103" s="152"/>
      <c r="G103" s="193"/>
      <c r="H103" s="241"/>
      <c r="I103" s="120"/>
      <c r="J103" s="120"/>
      <c r="K103" s="120"/>
      <c r="L103" s="120"/>
      <c r="M103" s="120"/>
      <c r="N103" s="120"/>
      <c r="O103" s="120"/>
      <c r="P103" s="120"/>
    </row>
    <row r="104" spans="1:16" ht="24.95" customHeight="1" x14ac:dyDescent="0.2">
      <c r="A104" s="16">
        <v>99</v>
      </c>
      <c r="B104" s="231"/>
      <c r="C104" s="212"/>
      <c r="D104" s="212"/>
      <c r="E104" s="50"/>
      <c r="F104" s="152"/>
      <c r="G104" s="193"/>
      <c r="H104" s="241"/>
      <c r="I104" s="120"/>
      <c r="J104" s="120"/>
      <c r="K104" s="120"/>
      <c r="L104" s="120"/>
      <c r="M104" s="120"/>
      <c r="N104" s="120"/>
      <c r="O104" s="120"/>
      <c r="P104" s="120"/>
    </row>
    <row r="105" spans="1:16" ht="24.95" customHeight="1" x14ac:dyDescent="0.2">
      <c r="A105" s="16">
        <v>100</v>
      </c>
      <c r="B105" s="231"/>
      <c r="C105" s="212"/>
      <c r="D105" s="212"/>
      <c r="E105" s="50"/>
      <c r="F105" s="152"/>
      <c r="G105" s="193"/>
      <c r="H105" s="241"/>
      <c r="I105" s="120"/>
      <c r="J105" s="120"/>
      <c r="K105" s="120"/>
      <c r="L105" s="120"/>
      <c r="M105" s="120"/>
      <c r="N105" s="120"/>
      <c r="O105" s="120"/>
      <c r="P105" s="120"/>
    </row>
    <row r="106" spans="1:16" ht="24.95" customHeight="1" x14ac:dyDescent="0.2">
      <c r="A106" s="16">
        <v>101</v>
      </c>
      <c r="B106" s="231"/>
      <c r="C106" s="212"/>
      <c r="D106" s="212"/>
      <c r="E106" s="50"/>
      <c r="F106" s="152"/>
      <c r="G106" s="193"/>
      <c r="H106" s="241"/>
      <c r="I106" s="120"/>
      <c r="J106" s="120"/>
      <c r="K106" s="120"/>
      <c r="L106" s="120"/>
      <c r="M106" s="120"/>
      <c r="N106" s="120"/>
      <c r="O106" s="120"/>
      <c r="P106" s="120"/>
    </row>
    <row r="107" spans="1:16" ht="24.95" customHeight="1" x14ac:dyDescent="0.2">
      <c r="A107" s="16">
        <v>102</v>
      </c>
      <c r="B107" s="231"/>
      <c r="C107" s="212"/>
      <c r="D107" s="212"/>
      <c r="E107" s="50"/>
      <c r="F107" s="152"/>
      <c r="G107" s="193"/>
      <c r="H107" s="241"/>
      <c r="I107" s="120"/>
      <c r="J107" s="120"/>
      <c r="K107" s="120"/>
      <c r="L107" s="120"/>
      <c r="M107" s="120"/>
      <c r="N107" s="120"/>
      <c r="O107" s="120"/>
      <c r="P107" s="120"/>
    </row>
    <row r="108" spans="1:16" ht="24.95" customHeight="1" x14ac:dyDescent="0.2">
      <c r="A108" s="16">
        <v>103</v>
      </c>
      <c r="B108" s="231"/>
      <c r="C108" s="212"/>
      <c r="D108" s="212"/>
      <c r="E108" s="50"/>
      <c r="F108" s="152"/>
      <c r="G108" s="193"/>
      <c r="H108" s="241"/>
      <c r="I108" s="120"/>
      <c r="J108" s="120"/>
      <c r="K108" s="120"/>
      <c r="L108" s="120"/>
      <c r="M108" s="120"/>
      <c r="N108" s="120"/>
      <c r="O108" s="120"/>
      <c r="P108" s="120"/>
    </row>
    <row r="109" spans="1:16" ht="24.95" customHeight="1" x14ac:dyDescent="0.2">
      <c r="A109" s="16">
        <v>104</v>
      </c>
      <c r="B109" s="231"/>
      <c r="C109" s="212"/>
      <c r="D109" s="212"/>
      <c r="E109" s="50"/>
      <c r="F109" s="152"/>
      <c r="G109" s="193"/>
      <c r="H109" s="241"/>
      <c r="I109" s="120"/>
      <c r="J109" s="120"/>
      <c r="K109" s="120"/>
      <c r="L109" s="120"/>
      <c r="M109" s="120"/>
      <c r="N109" s="120"/>
      <c r="O109" s="120"/>
      <c r="P109" s="120"/>
    </row>
    <row r="110" spans="1:16" ht="24.95" customHeight="1" x14ac:dyDescent="0.2">
      <c r="A110" s="16">
        <v>105</v>
      </c>
      <c r="B110" s="231"/>
      <c r="C110" s="212"/>
      <c r="D110" s="212"/>
      <c r="E110" s="50"/>
      <c r="F110" s="152"/>
      <c r="G110" s="193"/>
      <c r="H110" s="241"/>
      <c r="I110" s="120"/>
      <c r="J110" s="120"/>
      <c r="K110" s="120"/>
      <c r="L110" s="120"/>
      <c r="M110" s="120"/>
      <c r="N110" s="120"/>
      <c r="O110" s="120"/>
      <c r="P110" s="120"/>
    </row>
    <row r="111" spans="1:16" ht="24.95" customHeight="1" x14ac:dyDescent="0.2">
      <c r="A111" s="16">
        <v>106</v>
      </c>
      <c r="B111" s="231"/>
      <c r="C111" s="212"/>
      <c r="D111" s="212"/>
      <c r="E111" s="50"/>
      <c r="F111" s="152"/>
      <c r="G111" s="193"/>
      <c r="H111" s="241"/>
      <c r="I111" s="120"/>
      <c r="J111" s="120"/>
      <c r="K111" s="120"/>
      <c r="L111" s="120"/>
      <c r="M111" s="120"/>
      <c r="N111" s="120"/>
      <c r="O111" s="120"/>
      <c r="P111" s="120"/>
    </row>
    <row r="112" spans="1:16" ht="24.95" customHeight="1" x14ac:dyDescent="0.2">
      <c r="A112" s="16">
        <v>107</v>
      </c>
      <c r="B112" s="231"/>
      <c r="C112" s="212"/>
      <c r="D112" s="212"/>
      <c r="E112" s="50"/>
      <c r="F112" s="152"/>
      <c r="G112" s="193"/>
      <c r="H112" s="241"/>
      <c r="I112" s="120"/>
      <c r="J112" s="120"/>
      <c r="K112" s="120"/>
      <c r="L112" s="120"/>
      <c r="M112" s="120"/>
      <c r="N112" s="120"/>
      <c r="O112" s="120"/>
      <c r="P112" s="120"/>
    </row>
    <row r="113" spans="1:16" ht="24.95" customHeight="1" x14ac:dyDescent="0.2">
      <c r="A113" s="16">
        <v>108</v>
      </c>
      <c r="B113" s="231"/>
      <c r="C113" s="212"/>
      <c r="D113" s="212"/>
      <c r="E113" s="50"/>
      <c r="F113" s="152"/>
      <c r="G113" s="193"/>
      <c r="H113" s="241"/>
      <c r="I113" s="120"/>
      <c r="J113" s="120"/>
      <c r="K113" s="120"/>
      <c r="L113" s="120"/>
      <c r="M113" s="120"/>
      <c r="N113" s="120"/>
      <c r="O113" s="120"/>
      <c r="P113" s="120"/>
    </row>
    <row r="114" spans="1:16" ht="24.95" customHeight="1" x14ac:dyDescent="0.2">
      <c r="A114" s="16">
        <v>109</v>
      </c>
      <c r="B114" s="231"/>
      <c r="C114" s="212"/>
      <c r="D114" s="212"/>
      <c r="E114" s="50"/>
      <c r="F114" s="152"/>
      <c r="G114" s="193"/>
      <c r="H114" s="241"/>
      <c r="I114" s="120"/>
      <c r="J114" s="120"/>
      <c r="K114" s="120"/>
      <c r="L114" s="120"/>
      <c r="M114" s="120"/>
      <c r="N114" s="120"/>
      <c r="O114" s="120"/>
      <c r="P114" s="120"/>
    </row>
    <row r="115" spans="1:16" ht="24.95" customHeight="1" x14ac:dyDescent="0.2">
      <c r="A115" s="16">
        <v>110</v>
      </c>
      <c r="B115" s="231"/>
      <c r="C115" s="212"/>
      <c r="D115" s="212"/>
      <c r="E115" s="50"/>
      <c r="F115" s="152"/>
      <c r="G115" s="193"/>
      <c r="H115" s="241"/>
      <c r="I115" s="120"/>
      <c r="J115" s="120"/>
      <c r="K115" s="120"/>
      <c r="L115" s="120"/>
      <c r="M115" s="120"/>
      <c r="N115" s="120"/>
      <c r="O115" s="120"/>
      <c r="P115" s="120"/>
    </row>
    <row r="116" spans="1:16" ht="24.95" customHeight="1" x14ac:dyDescent="0.2">
      <c r="A116" s="16">
        <v>111</v>
      </c>
      <c r="B116" s="231"/>
      <c r="C116" s="212"/>
      <c r="D116" s="212"/>
      <c r="E116" s="50"/>
      <c r="F116" s="152"/>
      <c r="G116" s="193"/>
      <c r="H116" s="241"/>
      <c r="I116" s="120"/>
      <c r="J116" s="120"/>
      <c r="K116" s="120"/>
      <c r="L116" s="120"/>
      <c r="M116" s="120"/>
      <c r="N116" s="120"/>
      <c r="O116" s="120"/>
      <c r="P116" s="120"/>
    </row>
    <row r="117" spans="1:16" ht="24.95" customHeight="1" x14ac:dyDescent="0.2">
      <c r="A117" s="16">
        <v>112</v>
      </c>
      <c r="B117" s="231"/>
      <c r="C117" s="212"/>
      <c r="D117" s="212"/>
      <c r="E117" s="50"/>
      <c r="F117" s="152"/>
      <c r="G117" s="193"/>
      <c r="H117" s="241"/>
      <c r="I117" s="120"/>
      <c r="J117" s="120"/>
      <c r="K117" s="120"/>
      <c r="L117" s="120"/>
      <c r="M117" s="120"/>
      <c r="N117" s="120"/>
      <c r="O117" s="120"/>
      <c r="P117" s="120"/>
    </row>
    <row r="118" spans="1:16" ht="24.95" customHeight="1" x14ac:dyDescent="0.2">
      <c r="A118" s="16">
        <v>113</v>
      </c>
      <c r="B118" s="231"/>
      <c r="C118" s="212"/>
      <c r="D118" s="212"/>
      <c r="E118" s="50"/>
      <c r="F118" s="152"/>
      <c r="G118" s="193"/>
      <c r="H118" s="241"/>
      <c r="I118" s="120"/>
      <c r="J118" s="120"/>
      <c r="K118" s="120"/>
      <c r="L118" s="120"/>
      <c r="M118" s="120"/>
      <c r="N118" s="120"/>
      <c r="O118" s="120"/>
      <c r="P118" s="120"/>
    </row>
    <row r="119" spans="1:16" ht="24.95" customHeight="1" x14ac:dyDescent="0.2">
      <c r="A119" s="16">
        <v>114</v>
      </c>
      <c r="B119" s="231"/>
      <c r="C119" s="212"/>
      <c r="D119" s="212"/>
      <c r="E119" s="50"/>
      <c r="F119" s="152"/>
      <c r="G119" s="193"/>
      <c r="H119" s="241"/>
      <c r="I119" s="120"/>
      <c r="J119" s="120"/>
      <c r="K119" s="120"/>
      <c r="L119" s="120"/>
      <c r="M119" s="120"/>
      <c r="N119" s="120"/>
      <c r="O119" s="120"/>
      <c r="P119" s="120"/>
    </row>
    <row r="120" spans="1:16" ht="24.95" customHeight="1" x14ac:dyDescent="0.2">
      <c r="A120" s="16">
        <v>115</v>
      </c>
      <c r="B120" s="231"/>
      <c r="C120" s="212"/>
      <c r="D120" s="212"/>
      <c r="E120" s="50"/>
      <c r="F120" s="152"/>
      <c r="G120" s="193"/>
      <c r="H120" s="241"/>
      <c r="I120" s="120"/>
      <c r="J120" s="120"/>
      <c r="K120" s="120"/>
      <c r="L120" s="120"/>
      <c r="M120" s="120"/>
      <c r="N120" s="120"/>
      <c r="O120" s="120"/>
      <c r="P120" s="120"/>
    </row>
    <row r="121" spans="1:16" ht="24.95" customHeight="1" x14ac:dyDescent="0.2">
      <c r="A121" s="16">
        <v>116</v>
      </c>
      <c r="B121" s="231"/>
      <c r="C121" s="212"/>
      <c r="D121" s="212"/>
      <c r="E121" s="50"/>
      <c r="F121" s="152"/>
      <c r="G121" s="193"/>
      <c r="H121" s="241"/>
      <c r="I121" s="120"/>
      <c r="J121" s="120"/>
      <c r="K121" s="120"/>
      <c r="L121" s="120"/>
      <c r="M121" s="120"/>
      <c r="N121" s="120"/>
      <c r="O121" s="120"/>
      <c r="P121" s="120"/>
    </row>
    <row r="122" spans="1:16" ht="24.95" customHeight="1" x14ac:dyDescent="0.2">
      <c r="A122" s="16">
        <v>117</v>
      </c>
      <c r="B122" s="231"/>
      <c r="C122" s="212"/>
      <c r="D122" s="212"/>
      <c r="E122" s="50"/>
      <c r="F122" s="152"/>
      <c r="G122" s="193"/>
      <c r="H122" s="241"/>
      <c r="I122" s="120"/>
      <c r="J122" s="120"/>
      <c r="K122" s="120"/>
      <c r="L122" s="120"/>
      <c r="M122" s="120"/>
      <c r="N122" s="120"/>
      <c r="O122" s="120"/>
      <c r="P122" s="120"/>
    </row>
    <row r="123" spans="1:16" ht="24.95" customHeight="1" x14ac:dyDescent="0.2">
      <c r="A123" s="16">
        <v>118</v>
      </c>
      <c r="B123" s="231"/>
      <c r="C123" s="212"/>
      <c r="D123" s="212"/>
      <c r="E123" s="50"/>
      <c r="F123" s="152"/>
      <c r="G123" s="193"/>
      <c r="H123" s="241"/>
      <c r="I123" s="120"/>
      <c r="J123" s="120"/>
      <c r="K123" s="120"/>
      <c r="L123" s="120"/>
      <c r="M123" s="120"/>
      <c r="N123" s="120"/>
      <c r="O123" s="120"/>
      <c r="P123" s="120"/>
    </row>
    <row r="124" spans="1:16" ht="24.95" customHeight="1" x14ac:dyDescent="0.2">
      <c r="A124" s="16">
        <v>119</v>
      </c>
      <c r="B124" s="231"/>
      <c r="C124" s="212"/>
      <c r="D124" s="212"/>
      <c r="E124" s="50"/>
      <c r="F124" s="152"/>
      <c r="G124" s="193"/>
      <c r="H124" s="241"/>
      <c r="I124" s="120"/>
      <c r="J124" s="120"/>
      <c r="K124" s="120"/>
      <c r="L124" s="120"/>
      <c r="M124" s="120"/>
      <c r="N124" s="120"/>
      <c r="O124" s="120"/>
      <c r="P124" s="120"/>
    </row>
    <row r="125" spans="1:16" ht="24.95" customHeight="1" x14ac:dyDescent="0.2">
      <c r="A125" s="16">
        <v>120</v>
      </c>
      <c r="B125" s="231"/>
      <c r="C125" s="212"/>
      <c r="D125" s="212"/>
      <c r="E125" s="50"/>
      <c r="F125" s="152"/>
      <c r="G125" s="193"/>
      <c r="H125" s="241"/>
      <c r="I125" s="120"/>
      <c r="J125" s="120"/>
      <c r="K125" s="120"/>
      <c r="L125" s="120"/>
      <c r="M125" s="120"/>
      <c r="N125" s="120"/>
      <c r="O125" s="120"/>
      <c r="P125" s="120"/>
    </row>
    <row r="126" spans="1:16" ht="24.95" customHeight="1" x14ac:dyDescent="0.2">
      <c r="A126" s="16">
        <v>121</v>
      </c>
      <c r="B126" s="231"/>
      <c r="C126" s="212"/>
      <c r="D126" s="212"/>
      <c r="E126" s="50"/>
      <c r="F126" s="152"/>
      <c r="G126" s="193"/>
      <c r="H126" s="241"/>
      <c r="I126" s="120"/>
      <c r="J126" s="120"/>
      <c r="K126" s="120"/>
      <c r="L126" s="120"/>
      <c r="M126" s="120"/>
      <c r="N126" s="120"/>
      <c r="O126" s="120"/>
      <c r="P126" s="120"/>
    </row>
    <row r="127" spans="1:16" ht="24.95" customHeight="1" x14ac:dyDescent="0.2">
      <c r="A127" s="16">
        <v>122</v>
      </c>
      <c r="B127" s="231"/>
      <c r="C127" s="212"/>
      <c r="D127" s="212"/>
      <c r="E127" s="50"/>
      <c r="F127" s="152"/>
      <c r="G127" s="193"/>
      <c r="H127" s="241"/>
      <c r="I127" s="120"/>
      <c r="J127" s="120"/>
      <c r="K127" s="120"/>
      <c r="L127" s="120"/>
      <c r="M127" s="120"/>
      <c r="N127" s="120"/>
      <c r="O127" s="120"/>
      <c r="P127" s="120"/>
    </row>
    <row r="128" spans="1:16" ht="24.95" customHeight="1" x14ac:dyDescent="0.2">
      <c r="A128" s="16">
        <v>123</v>
      </c>
      <c r="B128" s="231"/>
      <c r="C128" s="212"/>
      <c r="D128" s="212"/>
      <c r="E128" s="50"/>
      <c r="F128" s="152"/>
      <c r="G128" s="193"/>
      <c r="H128" s="241"/>
      <c r="I128" s="120"/>
      <c r="J128" s="120"/>
      <c r="K128" s="120"/>
      <c r="L128" s="120"/>
      <c r="M128" s="120"/>
      <c r="N128" s="120"/>
      <c r="O128" s="120"/>
      <c r="P128" s="120"/>
    </row>
    <row r="129" spans="1:16" ht="24.95" customHeight="1" x14ac:dyDescent="0.2">
      <c r="A129" s="16">
        <v>124</v>
      </c>
      <c r="B129" s="231"/>
      <c r="C129" s="212"/>
      <c r="D129" s="212"/>
      <c r="E129" s="50"/>
      <c r="F129" s="152"/>
      <c r="G129" s="193"/>
      <c r="H129" s="241"/>
      <c r="I129" s="120"/>
      <c r="J129" s="120"/>
      <c r="K129" s="120"/>
      <c r="L129" s="120"/>
      <c r="M129" s="120"/>
      <c r="N129" s="120"/>
      <c r="O129" s="120"/>
      <c r="P129" s="120"/>
    </row>
    <row r="130" spans="1:16" ht="24.95" customHeight="1" x14ac:dyDescent="0.2">
      <c r="A130" s="16">
        <v>125</v>
      </c>
      <c r="B130" s="231"/>
      <c r="C130" s="212"/>
      <c r="D130" s="212"/>
      <c r="E130" s="50"/>
      <c r="F130" s="152"/>
      <c r="G130" s="193"/>
      <c r="H130" s="241"/>
      <c r="I130" s="120"/>
      <c r="J130" s="120"/>
      <c r="K130" s="120"/>
      <c r="L130" s="120"/>
      <c r="M130" s="120"/>
      <c r="N130" s="120"/>
      <c r="O130" s="120"/>
      <c r="P130" s="120"/>
    </row>
    <row r="131" spans="1:16" ht="24.95" customHeight="1" x14ac:dyDescent="0.2">
      <c r="A131" s="16">
        <v>126</v>
      </c>
      <c r="B131" s="231"/>
      <c r="C131" s="212"/>
      <c r="D131" s="212"/>
      <c r="E131" s="50"/>
      <c r="F131" s="152"/>
      <c r="G131" s="193"/>
      <c r="H131" s="241"/>
      <c r="I131" s="120"/>
      <c r="J131" s="120"/>
      <c r="K131" s="120"/>
      <c r="L131" s="120"/>
      <c r="M131" s="120"/>
      <c r="N131" s="120"/>
      <c r="O131" s="120"/>
      <c r="P131" s="120"/>
    </row>
    <row r="132" spans="1:16" ht="24.95" customHeight="1" x14ac:dyDescent="0.2">
      <c r="A132" s="16">
        <v>127</v>
      </c>
      <c r="B132" s="231"/>
      <c r="C132" s="212"/>
      <c r="D132" s="212"/>
      <c r="E132" s="50"/>
      <c r="F132" s="152"/>
      <c r="G132" s="193"/>
      <c r="H132" s="241"/>
      <c r="I132" s="120"/>
      <c r="J132" s="120"/>
      <c r="K132" s="120"/>
      <c r="L132" s="120"/>
      <c r="M132" s="120"/>
      <c r="N132" s="120"/>
      <c r="O132" s="120"/>
      <c r="P132" s="120"/>
    </row>
    <row r="133" spans="1:16" ht="24.95" customHeight="1" x14ac:dyDescent="0.2">
      <c r="A133" s="16">
        <v>128</v>
      </c>
      <c r="B133" s="231"/>
      <c r="C133" s="212"/>
      <c r="D133" s="212"/>
      <c r="E133" s="50"/>
      <c r="F133" s="152"/>
      <c r="G133" s="193"/>
      <c r="H133" s="241"/>
      <c r="I133" s="120"/>
      <c r="J133" s="120"/>
      <c r="K133" s="120"/>
      <c r="L133" s="120"/>
      <c r="M133" s="120"/>
      <c r="N133" s="120"/>
      <c r="O133" s="120"/>
      <c r="P133" s="120"/>
    </row>
    <row r="134" spans="1:16" ht="24.95" customHeight="1" x14ac:dyDescent="0.2">
      <c r="A134" s="16">
        <v>129</v>
      </c>
      <c r="B134" s="231"/>
      <c r="C134" s="212"/>
      <c r="D134" s="212"/>
      <c r="E134" s="50"/>
      <c r="F134" s="152"/>
      <c r="G134" s="193"/>
      <c r="H134" s="241"/>
      <c r="I134" s="120"/>
      <c r="J134" s="120"/>
      <c r="K134" s="120"/>
      <c r="L134" s="120"/>
      <c r="M134" s="120"/>
      <c r="N134" s="120"/>
      <c r="O134" s="120"/>
      <c r="P134" s="120"/>
    </row>
    <row r="135" spans="1:16" ht="24.95" customHeight="1" x14ac:dyDescent="0.2">
      <c r="A135" s="16">
        <v>130</v>
      </c>
      <c r="B135" s="231"/>
      <c r="C135" s="212"/>
      <c r="D135" s="212"/>
      <c r="E135" s="50"/>
      <c r="F135" s="152"/>
      <c r="G135" s="193"/>
      <c r="H135" s="241"/>
      <c r="I135" s="120"/>
      <c r="J135" s="120"/>
      <c r="K135" s="120"/>
      <c r="L135" s="120"/>
      <c r="M135" s="120"/>
      <c r="N135" s="120"/>
      <c r="O135" s="120"/>
      <c r="P135" s="120"/>
    </row>
    <row r="136" spans="1:16" ht="24.95" customHeight="1" x14ac:dyDescent="0.2">
      <c r="A136" s="16">
        <v>131</v>
      </c>
      <c r="B136" s="231"/>
      <c r="C136" s="212"/>
      <c r="D136" s="212"/>
      <c r="E136" s="50"/>
      <c r="F136" s="152"/>
      <c r="G136" s="193"/>
      <c r="H136" s="241"/>
      <c r="I136" s="120"/>
      <c r="J136" s="120"/>
      <c r="K136" s="120"/>
      <c r="L136" s="120"/>
      <c r="M136" s="120"/>
      <c r="N136" s="120"/>
      <c r="O136" s="120"/>
      <c r="P136" s="120"/>
    </row>
    <row r="137" spans="1:16" ht="24.95" customHeight="1" x14ac:dyDescent="0.2">
      <c r="A137" s="16">
        <v>132</v>
      </c>
      <c r="B137" s="231"/>
      <c r="C137" s="212"/>
      <c r="D137" s="212"/>
      <c r="E137" s="50"/>
      <c r="F137" s="152"/>
      <c r="G137" s="193"/>
      <c r="H137" s="241"/>
      <c r="I137" s="120"/>
      <c r="J137" s="120"/>
      <c r="K137" s="120"/>
      <c r="L137" s="120"/>
      <c r="M137" s="120"/>
      <c r="N137" s="120"/>
      <c r="O137" s="120"/>
      <c r="P137" s="120"/>
    </row>
    <row r="138" spans="1:16" ht="24.95" customHeight="1" x14ac:dyDescent="0.2">
      <c r="A138" s="16">
        <v>133</v>
      </c>
      <c r="B138" s="231"/>
      <c r="C138" s="212"/>
      <c r="D138" s="212"/>
      <c r="E138" s="50"/>
      <c r="F138" s="152"/>
      <c r="G138" s="193"/>
      <c r="H138" s="241"/>
      <c r="I138" s="120"/>
      <c r="J138" s="120"/>
      <c r="K138" s="120"/>
      <c r="L138" s="120"/>
      <c r="M138" s="120"/>
      <c r="N138" s="120"/>
      <c r="O138" s="120"/>
      <c r="P138" s="120"/>
    </row>
    <row r="139" spans="1:16" ht="24.95" customHeight="1" x14ac:dyDescent="0.2">
      <c r="A139" s="16">
        <v>134</v>
      </c>
      <c r="B139" s="231"/>
      <c r="C139" s="212"/>
      <c r="D139" s="212"/>
      <c r="E139" s="50"/>
      <c r="F139" s="152"/>
      <c r="G139" s="193"/>
      <c r="H139" s="241"/>
      <c r="I139" s="120"/>
      <c r="J139" s="120"/>
      <c r="K139" s="120"/>
      <c r="L139" s="120"/>
      <c r="M139" s="120"/>
      <c r="N139" s="120"/>
      <c r="O139" s="120"/>
      <c r="P139" s="120"/>
    </row>
    <row r="140" spans="1:16" ht="24.95" customHeight="1" x14ac:dyDescent="0.2">
      <c r="A140" s="16">
        <v>135</v>
      </c>
      <c r="B140" s="231"/>
      <c r="C140" s="212"/>
      <c r="D140" s="212"/>
      <c r="E140" s="50"/>
      <c r="F140" s="152"/>
      <c r="G140" s="193"/>
      <c r="H140" s="241"/>
      <c r="I140" s="120"/>
      <c r="J140" s="120"/>
      <c r="K140" s="120"/>
      <c r="L140" s="120"/>
      <c r="M140" s="120"/>
      <c r="N140" s="120"/>
      <c r="O140" s="120"/>
      <c r="P140" s="120"/>
    </row>
    <row r="141" spans="1:16" ht="24.95" customHeight="1" x14ac:dyDescent="0.2">
      <c r="A141" s="16">
        <v>136</v>
      </c>
      <c r="B141" s="231"/>
      <c r="C141" s="212"/>
      <c r="D141" s="212"/>
      <c r="E141" s="50"/>
      <c r="F141" s="152"/>
      <c r="G141" s="193"/>
      <c r="H141" s="241"/>
      <c r="I141" s="120"/>
      <c r="J141" s="120"/>
      <c r="K141" s="120"/>
      <c r="L141" s="120"/>
      <c r="M141" s="120"/>
      <c r="N141" s="120"/>
      <c r="O141" s="120"/>
      <c r="P141" s="120"/>
    </row>
    <row r="142" spans="1:16" ht="24.95" customHeight="1" x14ac:dyDescent="0.2">
      <c r="A142" s="16">
        <v>137</v>
      </c>
      <c r="B142" s="231"/>
      <c r="C142" s="212"/>
      <c r="D142" s="212"/>
      <c r="E142" s="50"/>
      <c r="F142" s="152"/>
      <c r="G142" s="193"/>
      <c r="H142" s="241"/>
      <c r="I142" s="120"/>
      <c r="J142" s="120"/>
      <c r="K142" s="120"/>
      <c r="L142" s="120"/>
      <c r="M142" s="120"/>
      <c r="N142" s="120"/>
      <c r="O142" s="120"/>
      <c r="P142" s="120"/>
    </row>
    <row r="143" spans="1:16" ht="24.95" customHeight="1" x14ac:dyDescent="0.2">
      <c r="A143" s="16">
        <v>138</v>
      </c>
      <c r="B143" s="231"/>
      <c r="C143" s="212"/>
      <c r="D143" s="212"/>
      <c r="E143" s="50"/>
      <c r="F143" s="152"/>
      <c r="G143" s="193"/>
      <c r="H143" s="241"/>
      <c r="I143" s="120"/>
      <c r="J143" s="120"/>
      <c r="K143" s="120"/>
      <c r="L143" s="120"/>
      <c r="M143" s="120"/>
      <c r="N143" s="120"/>
      <c r="O143" s="120"/>
      <c r="P143" s="120"/>
    </row>
    <row r="144" spans="1:16" ht="24.95" customHeight="1" x14ac:dyDescent="0.2">
      <c r="A144" s="16">
        <v>139</v>
      </c>
      <c r="B144" s="231"/>
      <c r="C144" s="212"/>
      <c r="D144" s="212"/>
      <c r="E144" s="50"/>
      <c r="F144" s="152"/>
      <c r="G144" s="193"/>
      <c r="H144" s="241"/>
      <c r="I144" s="120"/>
      <c r="J144" s="120"/>
      <c r="K144" s="120"/>
      <c r="L144" s="120"/>
      <c r="M144" s="120"/>
      <c r="N144" s="120"/>
      <c r="O144" s="120"/>
      <c r="P144" s="120"/>
    </row>
    <row r="145" spans="1:16" ht="24.95" customHeight="1" x14ac:dyDescent="0.2">
      <c r="A145" s="16">
        <v>140</v>
      </c>
      <c r="B145" s="231"/>
      <c r="C145" s="212"/>
      <c r="D145" s="212"/>
      <c r="E145" s="50"/>
      <c r="F145" s="152"/>
      <c r="G145" s="193"/>
      <c r="H145" s="241"/>
      <c r="I145" s="120"/>
      <c r="J145" s="120"/>
      <c r="K145" s="120"/>
      <c r="L145" s="120"/>
      <c r="M145" s="120"/>
      <c r="N145" s="120"/>
      <c r="O145" s="120"/>
      <c r="P145" s="120"/>
    </row>
    <row r="146" spans="1:16" ht="24.95" customHeight="1" x14ac:dyDescent="0.2">
      <c r="A146" s="16">
        <v>141</v>
      </c>
      <c r="B146" s="231"/>
      <c r="C146" s="212"/>
      <c r="D146" s="212"/>
      <c r="E146" s="50"/>
      <c r="F146" s="152"/>
      <c r="G146" s="193"/>
      <c r="H146" s="241"/>
      <c r="I146" s="120"/>
      <c r="J146" s="120"/>
      <c r="K146" s="120"/>
      <c r="L146" s="120"/>
      <c r="M146" s="120"/>
      <c r="N146" s="120"/>
      <c r="O146" s="120"/>
      <c r="P146" s="120"/>
    </row>
    <row r="147" spans="1:16" ht="24.95" customHeight="1" x14ac:dyDescent="0.2">
      <c r="A147" s="16">
        <v>142</v>
      </c>
      <c r="B147" s="231"/>
      <c r="C147" s="212"/>
      <c r="D147" s="212"/>
      <c r="E147" s="50"/>
      <c r="F147" s="152"/>
      <c r="G147" s="193"/>
      <c r="H147" s="241"/>
      <c r="I147" s="120"/>
      <c r="J147" s="120"/>
      <c r="K147" s="120"/>
      <c r="L147" s="120"/>
      <c r="M147" s="120"/>
      <c r="N147" s="120"/>
      <c r="O147" s="120"/>
      <c r="P147" s="120"/>
    </row>
    <row r="148" spans="1:16" ht="24.95" customHeight="1" x14ac:dyDescent="0.2">
      <c r="A148" s="16">
        <v>143</v>
      </c>
      <c r="B148" s="231"/>
      <c r="C148" s="212"/>
      <c r="D148" s="212"/>
      <c r="E148" s="50"/>
      <c r="F148" s="152"/>
      <c r="G148" s="193"/>
      <c r="H148" s="241"/>
      <c r="I148" s="120"/>
      <c r="J148" s="120"/>
      <c r="K148" s="120"/>
      <c r="L148" s="120"/>
      <c r="M148" s="120"/>
      <c r="N148" s="120"/>
      <c r="O148" s="120"/>
      <c r="P148" s="120"/>
    </row>
    <row r="149" spans="1:16" ht="24.95" customHeight="1" x14ac:dyDescent="0.2">
      <c r="A149" s="16">
        <v>144</v>
      </c>
      <c r="B149" s="231"/>
      <c r="C149" s="212"/>
      <c r="D149" s="212"/>
      <c r="E149" s="50"/>
      <c r="F149" s="152"/>
      <c r="G149" s="193"/>
      <c r="H149" s="241"/>
      <c r="I149" s="120"/>
      <c r="J149" s="120"/>
      <c r="K149" s="120"/>
      <c r="L149" s="120"/>
      <c r="M149" s="120"/>
      <c r="N149" s="120"/>
      <c r="O149" s="120"/>
      <c r="P149" s="120"/>
    </row>
    <row r="150" spans="1:16" ht="24.95" customHeight="1" x14ac:dyDescent="0.2">
      <c r="A150" s="16">
        <v>145</v>
      </c>
      <c r="B150" s="231"/>
      <c r="C150" s="212"/>
      <c r="D150" s="212"/>
      <c r="E150" s="50"/>
      <c r="F150" s="152"/>
      <c r="G150" s="193"/>
      <c r="H150" s="241"/>
      <c r="I150" s="120"/>
      <c r="J150" s="120"/>
      <c r="K150" s="120"/>
      <c r="L150" s="120"/>
      <c r="M150" s="120"/>
      <c r="N150" s="120"/>
      <c r="O150" s="120"/>
      <c r="P150" s="120"/>
    </row>
    <row r="151" spans="1:16" ht="24.95" customHeight="1" x14ac:dyDescent="0.2">
      <c r="A151" s="16">
        <v>146</v>
      </c>
      <c r="B151" s="231"/>
      <c r="C151" s="212"/>
      <c r="D151" s="212"/>
      <c r="E151" s="50"/>
      <c r="F151" s="152"/>
      <c r="G151" s="193"/>
      <c r="H151" s="241"/>
      <c r="I151" s="120"/>
      <c r="J151" s="120"/>
      <c r="K151" s="120"/>
      <c r="L151" s="120"/>
      <c r="M151" s="120"/>
      <c r="N151" s="120"/>
      <c r="O151" s="120"/>
      <c r="P151" s="120"/>
    </row>
    <row r="152" spans="1:16" ht="24.95" customHeight="1" x14ac:dyDescent="0.2">
      <c r="A152" s="16">
        <v>147</v>
      </c>
      <c r="B152" s="231"/>
      <c r="C152" s="212"/>
      <c r="D152" s="212"/>
      <c r="E152" s="50"/>
      <c r="F152" s="152"/>
      <c r="G152" s="193"/>
      <c r="H152" s="241"/>
      <c r="I152" s="120"/>
      <c r="J152" s="120"/>
      <c r="K152" s="120"/>
      <c r="L152" s="120"/>
      <c r="M152" s="120"/>
      <c r="N152" s="120"/>
      <c r="O152" s="120"/>
      <c r="P152" s="120"/>
    </row>
    <row r="153" spans="1:16" ht="24.95" customHeight="1" x14ac:dyDescent="0.2">
      <c r="A153" s="16">
        <v>148</v>
      </c>
      <c r="B153" s="231"/>
      <c r="C153" s="212"/>
      <c r="D153" s="212"/>
      <c r="E153" s="50"/>
      <c r="F153" s="152"/>
      <c r="G153" s="193"/>
      <c r="H153" s="241"/>
      <c r="I153" s="120"/>
      <c r="J153" s="120"/>
      <c r="K153" s="120"/>
      <c r="L153" s="120"/>
      <c r="M153" s="120"/>
      <c r="N153" s="120"/>
      <c r="O153" s="120"/>
      <c r="P153" s="120"/>
    </row>
    <row r="154" spans="1:16" ht="24.95" customHeight="1" x14ac:dyDescent="0.2">
      <c r="A154" s="16">
        <v>149</v>
      </c>
      <c r="B154" s="231"/>
      <c r="C154" s="212"/>
      <c r="D154" s="212"/>
      <c r="E154" s="50"/>
      <c r="F154" s="152"/>
      <c r="G154" s="193"/>
      <c r="H154" s="241"/>
      <c r="I154" s="120"/>
      <c r="J154" s="120"/>
      <c r="K154" s="120"/>
      <c r="L154" s="120"/>
      <c r="M154" s="120"/>
      <c r="N154" s="120"/>
      <c r="O154" s="120"/>
      <c r="P154" s="120"/>
    </row>
    <row r="155" spans="1:16" ht="24.95" customHeight="1" x14ac:dyDescent="0.2">
      <c r="A155" s="16">
        <v>150</v>
      </c>
      <c r="B155" s="231"/>
      <c r="C155" s="212"/>
      <c r="D155" s="212"/>
      <c r="E155" s="50"/>
      <c r="F155" s="152"/>
      <c r="G155" s="193"/>
      <c r="H155" s="241"/>
      <c r="I155" s="120"/>
      <c r="J155" s="120"/>
      <c r="K155" s="120"/>
      <c r="L155" s="120"/>
      <c r="M155" s="120"/>
      <c r="N155" s="120"/>
      <c r="O155" s="120"/>
      <c r="P155" s="120"/>
    </row>
    <row r="156" spans="1:16" ht="24.95" customHeight="1" x14ac:dyDescent="0.2">
      <c r="A156" s="16">
        <v>151</v>
      </c>
      <c r="B156" s="231"/>
      <c r="C156" s="212"/>
      <c r="D156" s="212"/>
      <c r="E156" s="50"/>
      <c r="F156" s="152"/>
      <c r="G156" s="193"/>
      <c r="H156" s="241"/>
      <c r="I156" s="120"/>
      <c r="J156" s="120"/>
      <c r="K156" s="120"/>
      <c r="L156" s="120"/>
      <c r="M156" s="120"/>
      <c r="N156" s="120"/>
      <c r="O156" s="120"/>
      <c r="P156" s="120"/>
    </row>
    <row r="157" spans="1:16" ht="24.95" customHeight="1" x14ac:dyDescent="0.2">
      <c r="A157" s="16">
        <v>152</v>
      </c>
      <c r="B157" s="231"/>
      <c r="C157" s="212"/>
      <c r="D157" s="212"/>
      <c r="E157" s="50"/>
      <c r="F157" s="152"/>
      <c r="G157" s="193"/>
      <c r="H157" s="241"/>
      <c r="I157" s="120"/>
      <c r="J157" s="120"/>
      <c r="K157" s="120"/>
      <c r="L157" s="120"/>
      <c r="M157" s="120"/>
      <c r="N157" s="120"/>
      <c r="O157" s="120"/>
      <c r="P157" s="120"/>
    </row>
    <row r="158" spans="1:16" ht="24.95" customHeight="1" x14ac:dyDescent="0.2">
      <c r="A158" s="16">
        <v>153</v>
      </c>
      <c r="B158" s="231"/>
      <c r="C158" s="212"/>
      <c r="D158" s="212"/>
      <c r="E158" s="50"/>
      <c r="F158" s="152"/>
      <c r="G158" s="193"/>
      <c r="H158" s="241"/>
      <c r="I158" s="120"/>
      <c r="J158" s="120"/>
      <c r="K158" s="120"/>
      <c r="L158" s="120"/>
      <c r="M158" s="120"/>
      <c r="N158" s="120"/>
      <c r="O158" s="120"/>
      <c r="P158" s="120"/>
    </row>
    <row r="159" spans="1:16" ht="24.95" customHeight="1" x14ac:dyDescent="0.2">
      <c r="A159" s="16">
        <v>154</v>
      </c>
      <c r="B159" s="231"/>
      <c r="C159" s="212"/>
      <c r="D159" s="212"/>
      <c r="E159" s="50"/>
      <c r="F159" s="152"/>
      <c r="G159" s="193"/>
      <c r="H159" s="241"/>
      <c r="I159" s="120"/>
      <c r="J159" s="120"/>
      <c r="K159" s="120"/>
      <c r="L159" s="120"/>
      <c r="M159" s="120"/>
      <c r="N159" s="120"/>
      <c r="O159" s="120"/>
      <c r="P159" s="120"/>
    </row>
    <row r="160" spans="1:16" ht="24.95" customHeight="1" x14ac:dyDescent="0.2">
      <c r="A160" s="16">
        <v>155</v>
      </c>
      <c r="B160" s="231"/>
      <c r="C160" s="212"/>
      <c r="D160" s="212"/>
      <c r="E160" s="50"/>
      <c r="F160" s="152"/>
      <c r="G160" s="193"/>
      <c r="H160" s="241"/>
      <c r="I160" s="120"/>
      <c r="J160" s="120"/>
      <c r="K160" s="120"/>
      <c r="L160" s="120"/>
      <c r="M160" s="120"/>
      <c r="N160" s="120"/>
      <c r="O160" s="120"/>
      <c r="P160" s="120"/>
    </row>
    <row r="161" spans="1:16" ht="24.95" customHeight="1" x14ac:dyDescent="0.2">
      <c r="A161" s="16">
        <v>156</v>
      </c>
      <c r="B161" s="231"/>
      <c r="C161" s="212"/>
      <c r="D161" s="212"/>
      <c r="E161" s="50"/>
      <c r="F161" s="152"/>
      <c r="G161" s="193"/>
      <c r="H161" s="241"/>
      <c r="I161" s="120"/>
      <c r="J161" s="120"/>
      <c r="K161" s="120"/>
      <c r="L161" s="120"/>
      <c r="M161" s="120"/>
      <c r="N161" s="120"/>
      <c r="O161" s="120"/>
      <c r="P161" s="120"/>
    </row>
    <row r="162" spans="1:16" ht="24.95" customHeight="1" x14ac:dyDescent="0.2">
      <c r="A162" s="16">
        <v>157</v>
      </c>
      <c r="B162" s="231"/>
      <c r="C162" s="212"/>
      <c r="D162" s="212"/>
      <c r="E162" s="50"/>
      <c r="F162" s="152"/>
      <c r="G162" s="193"/>
      <c r="H162" s="241"/>
      <c r="I162" s="120"/>
      <c r="J162" s="120"/>
      <c r="K162" s="120"/>
      <c r="L162" s="120"/>
      <c r="M162" s="120"/>
      <c r="N162" s="120"/>
      <c r="O162" s="120"/>
      <c r="P162" s="120"/>
    </row>
    <row r="163" spans="1:16" ht="24.95" customHeight="1" x14ac:dyDescent="0.2">
      <c r="A163" s="16">
        <v>158</v>
      </c>
      <c r="B163" s="231"/>
      <c r="C163" s="212"/>
      <c r="D163" s="212"/>
      <c r="E163" s="50"/>
      <c r="F163" s="152"/>
      <c r="G163" s="193"/>
      <c r="H163" s="241"/>
      <c r="I163" s="120"/>
      <c r="J163" s="120"/>
      <c r="K163" s="120"/>
      <c r="L163" s="120"/>
      <c r="M163" s="120"/>
      <c r="N163" s="120"/>
      <c r="O163" s="120"/>
      <c r="P163" s="120"/>
    </row>
    <row r="164" spans="1:16" ht="24.95" customHeight="1" x14ac:dyDescent="0.2">
      <c r="A164" s="16">
        <v>159</v>
      </c>
      <c r="B164" s="231"/>
      <c r="C164" s="212"/>
      <c r="D164" s="212"/>
      <c r="E164" s="50"/>
      <c r="F164" s="152"/>
      <c r="G164" s="193"/>
      <c r="H164" s="241"/>
      <c r="I164" s="120"/>
      <c r="J164" s="120"/>
      <c r="K164" s="120"/>
      <c r="L164" s="120"/>
      <c r="M164" s="120"/>
      <c r="N164" s="120"/>
      <c r="O164" s="120"/>
      <c r="P164" s="120"/>
    </row>
    <row r="165" spans="1:16" ht="24.95" customHeight="1" x14ac:dyDescent="0.2">
      <c r="A165" s="16">
        <v>160</v>
      </c>
      <c r="B165" s="231"/>
      <c r="C165" s="212"/>
      <c r="D165" s="212"/>
      <c r="E165" s="50"/>
      <c r="F165" s="152"/>
      <c r="G165" s="193"/>
      <c r="H165" s="241"/>
      <c r="I165" s="120"/>
      <c r="J165" s="120"/>
      <c r="K165" s="120"/>
      <c r="L165" s="120"/>
      <c r="M165" s="120"/>
      <c r="N165" s="120"/>
      <c r="O165" s="120"/>
      <c r="P165" s="120"/>
    </row>
    <row r="166" spans="1:16" ht="24.95" customHeight="1" x14ac:dyDescent="0.2">
      <c r="A166" s="16">
        <v>161</v>
      </c>
      <c r="B166" s="231"/>
      <c r="C166" s="212"/>
      <c r="D166" s="212"/>
      <c r="E166" s="50"/>
      <c r="F166" s="152"/>
      <c r="G166" s="193"/>
      <c r="H166" s="241"/>
      <c r="I166" s="120"/>
      <c r="J166" s="120"/>
      <c r="K166" s="120"/>
      <c r="L166" s="120"/>
      <c r="M166" s="120"/>
      <c r="N166" s="120"/>
      <c r="O166" s="120"/>
      <c r="P166" s="120"/>
    </row>
    <row r="167" spans="1:16" ht="24.95" customHeight="1" x14ac:dyDescent="0.2">
      <c r="A167" s="16">
        <v>162</v>
      </c>
      <c r="B167" s="231"/>
      <c r="C167" s="212"/>
      <c r="D167" s="212"/>
      <c r="E167" s="50"/>
      <c r="F167" s="152"/>
      <c r="G167" s="193"/>
      <c r="H167" s="241"/>
      <c r="I167" s="120"/>
      <c r="J167" s="120"/>
      <c r="K167" s="120"/>
      <c r="L167" s="120"/>
      <c r="M167" s="120"/>
      <c r="N167" s="120"/>
      <c r="O167" s="120"/>
      <c r="P167" s="120"/>
    </row>
    <row r="168" spans="1:16" ht="24.95" customHeight="1" x14ac:dyDescent="0.2">
      <c r="A168" s="16">
        <v>163</v>
      </c>
      <c r="B168" s="231"/>
      <c r="C168" s="212"/>
      <c r="D168" s="212"/>
      <c r="E168" s="50"/>
      <c r="F168" s="152"/>
      <c r="G168" s="193"/>
      <c r="H168" s="241"/>
      <c r="I168" s="120"/>
      <c r="J168" s="120"/>
      <c r="K168" s="120"/>
      <c r="L168" s="120"/>
      <c r="M168" s="120"/>
      <c r="N168" s="120"/>
      <c r="O168" s="120"/>
      <c r="P168" s="120"/>
    </row>
    <row r="169" spans="1:16" ht="24.95" customHeight="1" x14ac:dyDescent="0.2">
      <c r="A169" s="16">
        <v>164</v>
      </c>
      <c r="B169" s="231"/>
      <c r="C169" s="212"/>
      <c r="D169" s="212"/>
      <c r="E169" s="50"/>
      <c r="F169" s="152"/>
      <c r="G169" s="193"/>
      <c r="H169" s="241"/>
      <c r="I169" s="120"/>
      <c r="J169" s="120"/>
      <c r="K169" s="120"/>
      <c r="L169" s="120"/>
      <c r="M169" s="120"/>
      <c r="N169" s="120"/>
      <c r="O169" s="120"/>
      <c r="P169" s="120"/>
    </row>
    <row r="170" spans="1:16" ht="24.95" customHeight="1" x14ac:dyDescent="0.2">
      <c r="A170" s="16">
        <v>165</v>
      </c>
      <c r="B170" s="231"/>
      <c r="C170" s="212"/>
      <c r="D170" s="212"/>
      <c r="E170" s="50"/>
      <c r="F170" s="152"/>
      <c r="G170" s="193"/>
      <c r="H170" s="241"/>
      <c r="I170" s="120"/>
      <c r="J170" s="120"/>
      <c r="K170" s="120"/>
      <c r="L170" s="120"/>
      <c r="M170" s="120"/>
      <c r="N170" s="120"/>
      <c r="O170" s="120"/>
      <c r="P170" s="120"/>
    </row>
    <row r="171" spans="1:16" ht="24.95" customHeight="1" x14ac:dyDescent="0.2">
      <c r="A171" s="16">
        <v>166</v>
      </c>
      <c r="B171" s="231"/>
      <c r="C171" s="212"/>
      <c r="D171" s="212"/>
      <c r="E171" s="50"/>
      <c r="F171" s="152"/>
      <c r="G171" s="193"/>
      <c r="H171" s="241"/>
      <c r="I171" s="120"/>
      <c r="J171" s="120"/>
      <c r="K171" s="120"/>
      <c r="L171" s="120"/>
      <c r="M171" s="120"/>
      <c r="N171" s="120"/>
      <c r="O171" s="120"/>
      <c r="P171" s="120"/>
    </row>
    <row r="172" spans="1:16" ht="24.95" customHeight="1" x14ac:dyDescent="0.2">
      <c r="A172" s="16">
        <v>167</v>
      </c>
      <c r="B172" s="231"/>
      <c r="C172" s="212"/>
      <c r="D172" s="212"/>
      <c r="E172" s="50"/>
      <c r="F172" s="152"/>
      <c r="G172" s="193"/>
      <c r="H172" s="241"/>
      <c r="I172" s="120"/>
      <c r="J172" s="120"/>
      <c r="K172" s="120"/>
      <c r="L172" s="120"/>
      <c r="M172" s="120"/>
      <c r="N172" s="120"/>
      <c r="O172" s="120"/>
      <c r="P172" s="120"/>
    </row>
    <row r="173" spans="1:16" ht="24.95" customHeight="1" x14ac:dyDescent="0.2">
      <c r="A173" s="16">
        <v>168</v>
      </c>
      <c r="B173" s="231"/>
      <c r="C173" s="212"/>
      <c r="D173" s="212"/>
      <c r="E173" s="50"/>
      <c r="F173" s="152"/>
      <c r="G173" s="193"/>
      <c r="H173" s="241"/>
      <c r="I173" s="120"/>
      <c r="J173" s="120"/>
      <c r="K173" s="120"/>
      <c r="L173" s="120"/>
      <c r="M173" s="120"/>
      <c r="N173" s="120"/>
      <c r="O173" s="120"/>
      <c r="P173" s="120"/>
    </row>
    <row r="174" spans="1:16" ht="24.95" customHeight="1" x14ac:dyDescent="0.2">
      <c r="A174" s="16">
        <v>169</v>
      </c>
      <c r="B174" s="231"/>
      <c r="C174" s="212"/>
      <c r="D174" s="212"/>
      <c r="E174" s="50"/>
      <c r="F174" s="152"/>
      <c r="G174" s="193"/>
      <c r="H174" s="241"/>
      <c r="I174" s="120"/>
      <c r="J174" s="120"/>
      <c r="K174" s="120"/>
      <c r="L174" s="120"/>
      <c r="M174" s="120"/>
      <c r="N174" s="120"/>
      <c r="O174" s="120"/>
      <c r="P174" s="120"/>
    </row>
    <row r="175" spans="1:16" ht="24.95" customHeight="1" x14ac:dyDescent="0.2">
      <c r="A175" s="16">
        <v>170</v>
      </c>
      <c r="B175" s="231"/>
      <c r="C175" s="212"/>
      <c r="D175" s="212"/>
      <c r="E175" s="50"/>
      <c r="F175" s="152"/>
      <c r="G175" s="193"/>
      <c r="H175" s="241"/>
      <c r="I175" s="120"/>
      <c r="J175" s="120"/>
      <c r="K175" s="120"/>
      <c r="L175" s="120"/>
      <c r="M175" s="120"/>
      <c r="N175" s="120"/>
      <c r="O175" s="120"/>
      <c r="P175" s="120"/>
    </row>
    <row r="176" spans="1:16" ht="24.95" customHeight="1" x14ac:dyDescent="0.2">
      <c r="A176" s="16">
        <v>171</v>
      </c>
      <c r="B176" s="231"/>
      <c r="C176" s="212"/>
      <c r="D176" s="212"/>
      <c r="E176" s="50"/>
      <c r="F176" s="152"/>
      <c r="G176" s="193"/>
      <c r="H176" s="241"/>
      <c r="I176" s="120"/>
      <c r="J176" s="120"/>
      <c r="K176" s="120"/>
      <c r="L176" s="120"/>
      <c r="M176" s="120"/>
      <c r="N176" s="120"/>
      <c r="O176" s="120"/>
      <c r="P176" s="120"/>
    </row>
    <row r="177" spans="1:16" ht="24.95" customHeight="1" x14ac:dyDescent="0.2">
      <c r="A177" s="16">
        <v>172</v>
      </c>
      <c r="B177" s="231"/>
      <c r="C177" s="212"/>
      <c r="D177" s="212"/>
      <c r="E177" s="50"/>
      <c r="F177" s="152"/>
      <c r="G177" s="193"/>
      <c r="H177" s="241"/>
      <c r="I177" s="120"/>
      <c r="J177" s="120"/>
      <c r="K177" s="120"/>
      <c r="L177" s="120"/>
      <c r="M177" s="120"/>
      <c r="N177" s="120"/>
      <c r="O177" s="120"/>
      <c r="P177" s="120"/>
    </row>
    <row r="178" spans="1:16" ht="24.95" customHeight="1" x14ac:dyDescent="0.2">
      <c r="A178" s="16">
        <v>173</v>
      </c>
      <c r="B178" s="231"/>
      <c r="C178" s="212"/>
      <c r="D178" s="212"/>
      <c r="E178" s="50"/>
      <c r="F178" s="152"/>
      <c r="G178" s="193"/>
      <c r="H178" s="241"/>
      <c r="I178" s="120"/>
      <c r="J178" s="120"/>
      <c r="K178" s="120"/>
      <c r="L178" s="120"/>
      <c r="M178" s="120"/>
      <c r="N178" s="120"/>
      <c r="O178" s="120"/>
      <c r="P178" s="120"/>
    </row>
    <row r="179" spans="1:16" ht="24.95" customHeight="1" x14ac:dyDescent="0.2">
      <c r="A179" s="16">
        <v>174</v>
      </c>
      <c r="B179" s="231"/>
      <c r="C179" s="212"/>
      <c r="D179" s="212"/>
      <c r="E179" s="50"/>
      <c r="F179" s="152"/>
      <c r="G179" s="193"/>
      <c r="H179" s="241"/>
      <c r="I179" s="120"/>
      <c r="J179" s="120"/>
      <c r="K179" s="120"/>
      <c r="L179" s="120"/>
      <c r="M179" s="120"/>
      <c r="N179" s="120"/>
      <c r="O179" s="120"/>
      <c r="P179" s="120"/>
    </row>
    <row r="180" spans="1:16" ht="24.95" customHeight="1" x14ac:dyDescent="0.2">
      <c r="A180" s="16">
        <v>175</v>
      </c>
      <c r="B180" s="231"/>
      <c r="C180" s="212"/>
      <c r="D180" s="212"/>
      <c r="E180" s="50"/>
      <c r="F180" s="152"/>
      <c r="G180" s="193"/>
      <c r="H180" s="241"/>
      <c r="I180" s="120"/>
      <c r="J180" s="120"/>
      <c r="K180" s="120"/>
      <c r="L180" s="120"/>
      <c r="M180" s="120"/>
      <c r="N180" s="120"/>
      <c r="O180" s="120"/>
      <c r="P180" s="120"/>
    </row>
    <row r="181" spans="1:16" ht="24.95" customHeight="1" x14ac:dyDescent="0.2">
      <c r="A181" s="16">
        <v>176</v>
      </c>
      <c r="B181" s="231"/>
      <c r="C181" s="212"/>
      <c r="D181" s="212"/>
      <c r="E181" s="50"/>
      <c r="F181" s="152"/>
      <c r="G181" s="193"/>
      <c r="H181" s="241"/>
      <c r="I181" s="120"/>
      <c r="J181" s="120"/>
      <c r="K181" s="120"/>
      <c r="L181" s="120"/>
      <c r="M181" s="120"/>
      <c r="N181" s="120"/>
      <c r="O181" s="120"/>
      <c r="P181" s="120"/>
    </row>
    <row r="182" spans="1:16" ht="24.95" customHeight="1" x14ac:dyDescent="0.2">
      <c r="A182" s="16">
        <v>177</v>
      </c>
      <c r="B182" s="231"/>
      <c r="C182" s="212"/>
      <c r="D182" s="212"/>
      <c r="E182" s="50"/>
      <c r="F182" s="152"/>
      <c r="G182" s="193"/>
      <c r="H182" s="241"/>
      <c r="I182" s="120"/>
      <c r="J182" s="120"/>
      <c r="K182" s="120"/>
      <c r="L182" s="120"/>
      <c r="M182" s="120"/>
      <c r="N182" s="120"/>
      <c r="O182" s="120"/>
      <c r="P182" s="120"/>
    </row>
    <row r="183" spans="1:16" ht="24.95" customHeight="1" x14ac:dyDescent="0.2">
      <c r="A183" s="16">
        <v>178</v>
      </c>
      <c r="B183" s="231"/>
      <c r="C183" s="212"/>
      <c r="D183" s="212"/>
      <c r="E183" s="50"/>
      <c r="F183" s="152"/>
      <c r="G183" s="193"/>
      <c r="H183" s="241"/>
      <c r="I183" s="120"/>
      <c r="J183" s="120"/>
      <c r="K183" s="120"/>
      <c r="L183" s="120"/>
      <c r="M183" s="120"/>
      <c r="N183" s="120"/>
      <c r="O183" s="120"/>
      <c r="P183" s="120"/>
    </row>
    <row r="184" spans="1:16" ht="24.95" customHeight="1" x14ac:dyDescent="0.2">
      <c r="A184" s="16">
        <v>179</v>
      </c>
      <c r="B184" s="231"/>
      <c r="C184" s="212"/>
      <c r="D184" s="212"/>
      <c r="E184" s="50"/>
      <c r="F184" s="152"/>
      <c r="G184" s="193"/>
      <c r="H184" s="241"/>
      <c r="I184" s="120"/>
      <c r="J184" s="120"/>
      <c r="K184" s="120"/>
      <c r="L184" s="120"/>
      <c r="M184" s="120"/>
      <c r="N184" s="120"/>
      <c r="O184" s="120"/>
      <c r="P184" s="120"/>
    </row>
    <row r="185" spans="1:16" ht="24.95" customHeight="1" x14ac:dyDescent="0.2">
      <c r="A185" s="16">
        <v>180</v>
      </c>
      <c r="B185" s="231"/>
      <c r="C185" s="212"/>
      <c r="D185" s="212"/>
      <c r="E185" s="50"/>
      <c r="F185" s="152"/>
      <c r="G185" s="193"/>
      <c r="H185" s="241"/>
      <c r="I185" s="120"/>
      <c r="J185" s="120"/>
      <c r="K185" s="120"/>
      <c r="L185" s="120"/>
      <c r="M185" s="120"/>
      <c r="N185" s="120"/>
      <c r="O185" s="120"/>
      <c r="P185" s="120"/>
    </row>
    <row r="186" spans="1:16" ht="24.95" customHeight="1" x14ac:dyDescent="0.2">
      <c r="A186" s="16">
        <v>181</v>
      </c>
      <c r="B186" s="231"/>
      <c r="C186" s="212"/>
      <c r="D186" s="212"/>
      <c r="E186" s="50"/>
      <c r="F186" s="152"/>
      <c r="G186" s="193"/>
      <c r="H186" s="241"/>
      <c r="I186" s="120"/>
      <c r="J186" s="120"/>
      <c r="K186" s="120"/>
      <c r="L186" s="120"/>
      <c r="M186" s="120"/>
      <c r="N186" s="120"/>
      <c r="O186" s="120"/>
      <c r="P186" s="120"/>
    </row>
    <row r="187" spans="1:16" ht="24.95" customHeight="1" x14ac:dyDescent="0.2">
      <c r="A187" s="16">
        <v>182</v>
      </c>
      <c r="B187" s="231"/>
      <c r="C187" s="212"/>
      <c r="D187" s="212"/>
      <c r="E187" s="50"/>
      <c r="F187" s="152"/>
      <c r="G187" s="193"/>
      <c r="H187" s="241"/>
      <c r="I187" s="120"/>
      <c r="J187" s="120"/>
      <c r="K187" s="120"/>
      <c r="L187" s="120"/>
      <c r="M187" s="120"/>
      <c r="N187" s="120"/>
      <c r="O187" s="120"/>
      <c r="P187" s="120"/>
    </row>
    <row r="188" spans="1:16" ht="24.95" customHeight="1" x14ac:dyDescent="0.2">
      <c r="A188" s="16">
        <v>183</v>
      </c>
      <c r="B188" s="231"/>
      <c r="C188" s="212"/>
      <c r="D188" s="212"/>
      <c r="E188" s="50"/>
      <c r="F188" s="152"/>
      <c r="G188" s="193"/>
      <c r="H188" s="241"/>
      <c r="I188" s="120"/>
      <c r="J188" s="120"/>
      <c r="K188" s="120"/>
      <c r="L188" s="120"/>
      <c r="M188" s="120"/>
      <c r="N188" s="120"/>
      <c r="O188" s="120"/>
      <c r="P188" s="120"/>
    </row>
    <row r="189" spans="1:16" ht="24.95" customHeight="1" x14ac:dyDescent="0.2">
      <c r="A189" s="16">
        <v>184</v>
      </c>
      <c r="B189" s="231"/>
      <c r="C189" s="212"/>
      <c r="D189" s="212"/>
      <c r="E189" s="50"/>
      <c r="F189" s="152"/>
      <c r="G189" s="193"/>
      <c r="H189" s="241"/>
      <c r="I189" s="120"/>
      <c r="J189" s="120"/>
      <c r="K189" s="120"/>
      <c r="L189" s="120"/>
      <c r="M189" s="120"/>
      <c r="N189" s="120"/>
      <c r="O189" s="120"/>
      <c r="P189" s="120"/>
    </row>
    <row r="190" spans="1:16" ht="24.95" customHeight="1" x14ac:dyDescent="0.2">
      <c r="A190" s="16">
        <v>185</v>
      </c>
      <c r="B190" s="231"/>
      <c r="C190" s="212"/>
      <c r="D190" s="212"/>
      <c r="E190" s="50"/>
      <c r="F190" s="152"/>
      <c r="G190" s="193"/>
      <c r="H190" s="241"/>
      <c r="I190" s="120"/>
      <c r="J190" s="120"/>
      <c r="K190" s="120"/>
      <c r="L190" s="120"/>
      <c r="M190" s="120"/>
      <c r="N190" s="120"/>
      <c r="O190" s="120"/>
      <c r="P190" s="120"/>
    </row>
    <row r="191" spans="1:16" ht="24.95" customHeight="1" x14ac:dyDescent="0.2">
      <c r="A191" s="16">
        <v>186</v>
      </c>
      <c r="B191" s="231"/>
      <c r="C191" s="212"/>
      <c r="D191" s="212"/>
      <c r="E191" s="50"/>
      <c r="F191" s="152"/>
      <c r="G191" s="193"/>
      <c r="H191" s="241"/>
      <c r="I191" s="120"/>
      <c r="J191" s="120"/>
      <c r="K191" s="120"/>
      <c r="L191" s="120"/>
      <c r="M191" s="120"/>
      <c r="N191" s="120"/>
      <c r="O191" s="120"/>
      <c r="P191" s="120"/>
    </row>
    <row r="192" spans="1:16" ht="24.95" customHeight="1" x14ac:dyDescent="0.2">
      <c r="A192" s="16">
        <v>187</v>
      </c>
      <c r="B192" s="231"/>
      <c r="C192" s="212"/>
      <c r="D192" s="212"/>
      <c r="E192" s="50"/>
      <c r="F192" s="152"/>
      <c r="G192" s="193"/>
      <c r="H192" s="241"/>
      <c r="I192" s="120"/>
      <c r="J192" s="120"/>
      <c r="K192" s="120"/>
      <c r="L192" s="120"/>
      <c r="M192" s="120"/>
      <c r="N192" s="120"/>
      <c r="O192" s="120"/>
      <c r="P192" s="120"/>
    </row>
    <row r="193" spans="1:16" ht="24.95" customHeight="1" x14ac:dyDescent="0.2">
      <c r="A193" s="16">
        <v>188</v>
      </c>
      <c r="B193" s="231"/>
      <c r="C193" s="212"/>
      <c r="D193" s="212"/>
      <c r="E193" s="50"/>
      <c r="F193" s="152"/>
      <c r="G193" s="193"/>
      <c r="H193" s="241"/>
      <c r="I193" s="120"/>
      <c r="J193" s="120"/>
      <c r="K193" s="120"/>
      <c r="L193" s="120"/>
      <c r="M193" s="120"/>
      <c r="N193" s="120"/>
      <c r="O193" s="120"/>
      <c r="P193" s="120"/>
    </row>
    <row r="194" spans="1:16" ht="24.95" customHeight="1" x14ac:dyDescent="0.2">
      <c r="A194" s="16">
        <v>189</v>
      </c>
      <c r="B194" s="231"/>
      <c r="C194" s="212"/>
      <c r="D194" s="212"/>
      <c r="E194" s="50"/>
      <c r="F194" s="152"/>
      <c r="G194" s="193"/>
      <c r="H194" s="241"/>
      <c r="I194" s="120"/>
      <c r="J194" s="120"/>
      <c r="K194" s="120"/>
      <c r="L194" s="120"/>
      <c r="M194" s="120"/>
      <c r="N194" s="120"/>
      <c r="O194" s="120"/>
      <c r="P194" s="120"/>
    </row>
    <row r="195" spans="1:16" ht="24.95" customHeight="1" x14ac:dyDescent="0.2">
      <c r="A195" s="16">
        <v>190</v>
      </c>
      <c r="B195" s="231"/>
      <c r="C195" s="212"/>
      <c r="D195" s="212"/>
      <c r="E195" s="50"/>
      <c r="F195" s="152"/>
      <c r="G195" s="193"/>
      <c r="H195" s="241"/>
      <c r="I195" s="120"/>
      <c r="J195" s="120"/>
      <c r="K195" s="120"/>
      <c r="L195" s="120"/>
      <c r="M195" s="120"/>
      <c r="N195" s="120"/>
      <c r="O195" s="120"/>
      <c r="P195" s="120"/>
    </row>
    <row r="196" spans="1:16" ht="24.95" customHeight="1" x14ac:dyDescent="0.2">
      <c r="A196" s="16">
        <v>191</v>
      </c>
      <c r="B196" s="231"/>
      <c r="C196" s="212"/>
      <c r="D196" s="212"/>
      <c r="E196" s="50"/>
      <c r="F196" s="152"/>
      <c r="G196" s="193"/>
      <c r="H196" s="241"/>
      <c r="I196" s="120"/>
      <c r="J196" s="120"/>
      <c r="K196" s="120"/>
      <c r="L196" s="120"/>
      <c r="M196" s="120"/>
      <c r="N196" s="120"/>
      <c r="O196" s="120"/>
      <c r="P196" s="120"/>
    </row>
    <row r="197" spans="1:16" ht="24.95" customHeight="1" x14ac:dyDescent="0.2">
      <c r="A197" s="16">
        <v>192</v>
      </c>
      <c r="B197" s="231"/>
      <c r="C197" s="212"/>
      <c r="D197" s="212"/>
      <c r="E197" s="50"/>
      <c r="F197" s="152"/>
      <c r="G197" s="193"/>
      <c r="H197" s="241"/>
      <c r="I197" s="120"/>
      <c r="J197" s="120"/>
      <c r="K197" s="120"/>
      <c r="L197" s="120"/>
      <c r="M197" s="120"/>
      <c r="N197" s="120"/>
      <c r="O197" s="120"/>
      <c r="P197" s="120"/>
    </row>
    <row r="198" spans="1:16" ht="24.95" customHeight="1" x14ac:dyDescent="0.2">
      <c r="A198" s="16">
        <v>193</v>
      </c>
      <c r="B198" s="231"/>
      <c r="C198" s="212"/>
      <c r="D198" s="212"/>
      <c r="E198" s="50"/>
      <c r="F198" s="152"/>
      <c r="G198" s="193"/>
      <c r="H198" s="241"/>
      <c r="I198" s="120"/>
      <c r="J198" s="120"/>
      <c r="K198" s="120"/>
      <c r="L198" s="120"/>
      <c r="M198" s="120"/>
      <c r="N198" s="120"/>
      <c r="O198" s="120"/>
      <c r="P198" s="120"/>
    </row>
    <row r="199" spans="1:16" ht="24.95" customHeight="1" x14ac:dyDescent="0.2">
      <c r="A199" s="16">
        <v>194</v>
      </c>
      <c r="B199" s="231"/>
      <c r="C199" s="212"/>
      <c r="D199" s="212"/>
      <c r="E199" s="50"/>
      <c r="F199" s="152"/>
      <c r="G199" s="193"/>
      <c r="H199" s="241"/>
      <c r="I199" s="120"/>
      <c r="J199" s="120"/>
      <c r="K199" s="120"/>
      <c r="L199" s="120"/>
      <c r="M199" s="120"/>
      <c r="N199" s="120"/>
      <c r="O199" s="120"/>
      <c r="P199" s="120"/>
    </row>
    <row r="200" spans="1:16" ht="24.95" customHeight="1" x14ac:dyDescent="0.2">
      <c r="A200" s="16">
        <v>195</v>
      </c>
      <c r="B200" s="231"/>
      <c r="C200" s="212"/>
      <c r="D200" s="212"/>
      <c r="E200" s="50"/>
      <c r="F200" s="152"/>
      <c r="G200" s="193"/>
      <c r="H200" s="241"/>
      <c r="I200" s="120"/>
      <c r="J200" s="120"/>
      <c r="K200" s="120"/>
      <c r="L200" s="120"/>
      <c r="M200" s="120"/>
      <c r="N200" s="120"/>
      <c r="O200" s="120"/>
      <c r="P200" s="120"/>
    </row>
    <row r="201" spans="1:16" ht="24.95" customHeight="1" x14ac:dyDescent="0.2">
      <c r="A201" s="16">
        <v>196</v>
      </c>
      <c r="B201" s="231"/>
      <c r="C201" s="212"/>
      <c r="D201" s="212"/>
      <c r="E201" s="50"/>
      <c r="F201" s="152"/>
      <c r="G201" s="193"/>
      <c r="H201" s="241"/>
      <c r="I201" s="120"/>
      <c r="J201" s="120"/>
      <c r="K201" s="120"/>
      <c r="L201" s="120"/>
      <c r="M201" s="120"/>
      <c r="N201" s="120"/>
      <c r="O201" s="120"/>
      <c r="P201" s="120"/>
    </row>
    <row r="202" spans="1:16" ht="24.95" customHeight="1" x14ac:dyDescent="0.2">
      <c r="A202" s="16">
        <v>197</v>
      </c>
      <c r="B202" s="231"/>
      <c r="C202" s="212"/>
      <c r="D202" s="212"/>
      <c r="E202" s="50"/>
      <c r="F202" s="152"/>
      <c r="G202" s="193"/>
      <c r="H202" s="241"/>
      <c r="I202" s="120"/>
      <c r="J202" s="120"/>
      <c r="K202" s="120"/>
      <c r="L202" s="120"/>
      <c r="M202" s="120"/>
      <c r="N202" s="120"/>
      <c r="O202" s="120"/>
      <c r="P202" s="120"/>
    </row>
    <row r="203" spans="1:16" ht="24.95" customHeight="1" x14ac:dyDescent="0.2">
      <c r="A203" s="16">
        <v>198</v>
      </c>
      <c r="B203" s="232"/>
      <c r="C203" s="213"/>
      <c r="D203" s="213"/>
      <c r="E203" s="50"/>
      <c r="F203" s="152"/>
      <c r="G203" s="193"/>
      <c r="H203" s="243"/>
      <c r="I203" s="120"/>
      <c r="J203" s="120"/>
      <c r="K203" s="120"/>
      <c r="L203" s="120"/>
      <c r="M203" s="120"/>
      <c r="N203" s="120"/>
      <c r="O203" s="120"/>
      <c r="P203" s="120"/>
    </row>
    <row r="204" spans="1:16" ht="24.95" customHeight="1" x14ac:dyDescent="0.2">
      <c r="A204" s="16">
        <v>199</v>
      </c>
      <c r="B204" s="232"/>
      <c r="C204" s="213"/>
      <c r="D204" s="213"/>
      <c r="E204" s="50"/>
      <c r="F204" s="152"/>
      <c r="G204" s="193"/>
      <c r="H204" s="243"/>
      <c r="I204" s="120"/>
      <c r="J204" s="120"/>
      <c r="K204" s="120"/>
      <c r="L204" s="120"/>
      <c r="M204" s="120"/>
      <c r="N204" s="120"/>
      <c r="O204" s="120"/>
      <c r="P204" s="120"/>
    </row>
    <row r="205" spans="1:16" ht="24.95" customHeight="1" thickBot="1" x14ac:dyDescent="0.25">
      <c r="A205" s="16">
        <v>200</v>
      </c>
      <c r="B205" s="233"/>
      <c r="C205" s="201"/>
      <c r="D205" s="201"/>
      <c r="E205" s="53"/>
      <c r="F205" s="201"/>
      <c r="G205" s="194"/>
      <c r="H205" s="244"/>
      <c r="I205" s="120"/>
      <c r="J205" s="120"/>
      <c r="K205" s="120"/>
      <c r="L205" s="120"/>
      <c r="M205" s="120"/>
      <c r="N205" s="120"/>
      <c r="O205" s="120"/>
      <c r="P205" s="120"/>
    </row>
  </sheetData>
  <sheetProtection sheet="1" objects="1" scenarios="1" insertRows="0"/>
  <mergeCells count="4">
    <mergeCell ref="A1:H1"/>
    <mergeCell ref="A2:B2"/>
    <mergeCell ref="A3:B3"/>
    <mergeCell ref="A4:B4"/>
  </mergeCells>
  <dataValidations xWindow="392" yWindow="465" count="3">
    <dataValidation type="list" allowBlank="1" showInputMessage="1" showErrorMessage="1" promptTitle="Compliance Code" prompt="1 - Compliant (service complete)_x000a_2 - Not Compliant (service complete)_x000a_3 - No service provided_x000a_4a - Assessment not documented_x000a_4b - Intervention not documented_x000a_5 - Can't determine if service is indicated_x000a_6 - Patient refused/declined service_x000a_" sqref="G6:G205">
      <formula1>"1,2,3,4a,4b,5,6"</formula1>
    </dataValidation>
    <dataValidation type="list" allowBlank="1" showInputMessage="1" showErrorMessage="1" promptTitle="Tobacco User/Needs Intervention?" prompt="Yes_x000a_No" sqref="E6:E205">
      <formula1>"Yes, No"</formula1>
    </dataValidation>
    <dataValidation type="date" operator="lessThanOrEqual" allowBlank="1" showInputMessage="1" showErrorMessage="1" errorTitle="Date of birth out of range" error="For inclusion in this universe, the patient must have been born on or before 12/31/1997. " sqref="C6:C205">
      <formula1>35795</formula1>
    </dataValidation>
  </dataValidations>
  <pageMargins left="0.5" right="0.5" top="0.5" bottom="0.5"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205"/>
  <sheetViews>
    <sheetView zoomScaleNormal="150" workbookViewId="0">
      <selection activeCell="A76" sqref="A76:A205"/>
    </sheetView>
  </sheetViews>
  <sheetFormatPr defaultRowHeight="12.75" x14ac:dyDescent="0.2"/>
  <cols>
    <col min="2" max="2" width="17" style="234" customWidth="1"/>
    <col min="3" max="3" width="14.28515625" customWidth="1"/>
    <col min="4" max="4" width="11.5703125" customWidth="1"/>
    <col min="5" max="5" width="10.140625" customWidth="1"/>
    <col min="6" max="6" width="69.28515625" style="9" customWidth="1"/>
  </cols>
  <sheetData>
    <row r="1" spans="1:13" ht="25.5" customHeight="1" thickBot="1" x14ac:dyDescent="0.25">
      <c r="A1" s="305" t="s">
        <v>49</v>
      </c>
      <c r="B1" s="306"/>
      <c r="C1" s="306"/>
      <c r="D1" s="307"/>
      <c r="E1" s="316"/>
      <c r="F1" s="308"/>
      <c r="G1" s="119"/>
      <c r="H1" s="119"/>
      <c r="I1" s="120"/>
      <c r="J1" s="120"/>
      <c r="K1" s="120"/>
      <c r="L1" s="120"/>
      <c r="M1" s="120"/>
    </row>
    <row r="2" spans="1:13" ht="24.95" customHeight="1" thickBot="1" x14ac:dyDescent="0.25">
      <c r="A2" s="324" t="s">
        <v>5</v>
      </c>
      <c r="B2" s="324"/>
      <c r="C2" s="54"/>
      <c r="D2" s="1"/>
      <c r="E2" s="2"/>
      <c r="F2" s="249" t="s">
        <v>8</v>
      </c>
      <c r="G2" s="120"/>
      <c r="H2" s="120"/>
      <c r="I2" s="120"/>
      <c r="J2" s="120"/>
      <c r="K2" s="120"/>
      <c r="L2" s="120"/>
      <c r="M2" s="120"/>
    </row>
    <row r="3" spans="1:13" ht="24.95" customHeight="1" thickBot="1" x14ac:dyDescent="0.25">
      <c r="A3" s="324" t="s">
        <v>7</v>
      </c>
      <c r="B3" s="324"/>
      <c r="C3" s="47">
        <f>COUNTA(B6:B205)-F3</f>
        <v>0</v>
      </c>
      <c r="D3" s="3"/>
      <c r="E3" s="4"/>
      <c r="F3" s="245">
        <f>COUNTIF(E6:E205, 7)</f>
        <v>0</v>
      </c>
      <c r="G3" s="120"/>
      <c r="H3" s="120"/>
      <c r="I3" s="120"/>
      <c r="J3" s="120"/>
      <c r="K3" s="120"/>
      <c r="L3" s="120"/>
      <c r="M3" s="120"/>
    </row>
    <row r="4" spans="1:13" ht="24.95" customHeight="1" thickBot="1" x14ac:dyDescent="0.25">
      <c r="A4" s="325" t="s">
        <v>6</v>
      </c>
      <c r="B4" s="325"/>
      <c r="C4" s="48">
        <f>COUNTIF(E6:E205, 1)</f>
        <v>0</v>
      </c>
      <c r="D4" s="5"/>
      <c r="E4" s="6"/>
      <c r="F4" s="246"/>
      <c r="G4" s="120"/>
      <c r="H4" s="120"/>
      <c r="I4" s="120"/>
      <c r="J4" s="120"/>
      <c r="K4" s="120"/>
      <c r="L4" s="120"/>
      <c r="M4" s="120"/>
    </row>
    <row r="5" spans="1:13" ht="77.25" thickBot="1" x14ac:dyDescent="0.25">
      <c r="A5" s="12" t="s">
        <v>4</v>
      </c>
      <c r="B5" s="228" t="s">
        <v>0</v>
      </c>
      <c r="C5" s="13" t="s">
        <v>1</v>
      </c>
      <c r="D5" s="13" t="s">
        <v>46</v>
      </c>
      <c r="E5" s="20" t="s">
        <v>20</v>
      </c>
      <c r="F5" s="15" t="s">
        <v>3</v>
      </c>
      <c r="G5" s="121"/>
      <c r="H5" s="121"/>
      <c r="I5" s="120"/>
      <c r="J5" s="120"/>
      <c r="K5" s="120"/>
      <c r="L5" s="120"/>
      <c r="M5" s="120"/>
    </row>
    <row r="6" spans="1:13" ht="24.95" customHeight="1" x14ac:dyDescent="0.2">
      <c r="A6" s="16">
        <v>1</v>
      </c>
      <c r="B6" s="230"/>
      <c r="C6" s="152"/>
      <c r="D6" s="50"/>
      <c r="E6" s="50"/>
      <c r="F6" s="240"/>
      <c r="G6" s="120"/>
      <c r="H6" s="120"/>
      <c r="I6" s="120"/>
      <c r="J6" s="120"/>
      <c r="K6" s="120"/>
      <c r="L6" s="120"/>
      <c r="M6" s="120"/>
    </row>
    <row r="7" spans="1:13" ht="24.95" customHeight="1" x14ac:dyDescent="0.2">
      <c r="A7" s="17">
        <f t="shared" ref="A7:A70" si="0">1+A6</f>
        <v>2</v>
      </c>
      <c r="B7" s="230"/>
      <c r="C7" s="212"/>
      <c r="D7" s="51"/>
      <c r="E7" s="50"/>
      <c r="F7" s="241"/>
      <c r="G7" s="120"/>
      <c r="H7" s="120"/>
      <c r="I7" s="120"/>
      <c r="J7" s="120"/>
      <c r="K7" s="120"/>
      <c r="L7" s="120"/>
      <c r="M7" s="120"/>
    </row>
    <row r="8" spans="1:13" ht="24.95" customHeight="1" x14ac:dyDescent="0.2">
      <c r="A8" s="17">
        <f t="shared" si="0"/>
        <v>3</v>
      </c>
      <c r="B8" s="230"/>
      <c r="C8" s="212"/>
      <c r="D8" s="51"/>
      <c r="E8" s="50"/>
      <c r="F8" s="241"/>
      <c r="G8" s="120"/>
      <c r="H8" s="120"/>
      <c r="I8" s="120"/>
      <c r="J8" s="120"/>
      <c r="K8" s="120"/>
      <c r="L8" s="120"/>
      <c r="M8" s="120"/>
    </row>
    <row r="9" spans="1:13" ht="24.95" customHeight="1" x14ac:dyDescent="0.2">
      <c r="A9" s="17">
        <f t="shared" si="0"/>
        <v>4</v>
      </c>
      <c r="B9" s="230"/>
      <c r="C9" s="212"/>
      <c r="D9" s="51"/>
      <c r="E9" s="50"/>
      <c r="F9" s="241"/>
      <c r="G9" s="120"/>
      <c r="H9" s="120"/>
      <c r="I9" s="120"/>
      <c r="J9" s="120"/>
      <c r="K9" s="120"/>
      <c r="L9" s="120"/>
      <c r="M9" s="120"/>
    </row>
    <row r="10" spans="1:13" ht="24.95" customHeight="1" x14ac:dyDescent="0.2">
      <c r="A10" s="17">
        <f t="shared" si="0"/>
        <v>5</v>
      </c>
      <c r="B10" s="230"/>
      <c r="C10" s="212"/>
      <c r="D10" s="51"/>
      <c r="E10" s="50"/>
      <c r="F10" s="241"/>
      <c r="G10" s="120"/>
      <c r="H10" s="120"/>
      <c r="I10" s="120"/>
      <c r="J10" s="120"/>
      <c r="K10" s="120"/>
      <c r="L10" s="120"/>
      <c r="M10" s="120"/>
    </row>
    <row r="11" spans="1:13" ht="24.95" customHeight="1" x14ac:dyDescent="0.2">
      <c r="A11" s="17">
        <f t="shared" si="0"/>
        <v>6</v>
      </c>
      <c r="B11" s="230"/>
      <c r="C11" s="212"/>
      <c r="D11" s="51"/>
      <c r="E11" s="50"/>
      <c r="F11" s="241"/>
      <c r="G11" s="120"/>
      <c r="H11" s="120"/>
      <c r="I11" s="120"/>
      <c r="J11" s="120"/>
      <c r="K11" s="120"/>
      <c r="L11" s="120"/>
      <c r="M11" s="120"/>
    </row>
    <row r="12" spans="1:13" ht="24.95" customHeight="1" x14ac:dyDescent="0.2">
      <c r="A12" s="17">
        <f t="shared" si="0"/>
        <v>7</v>
      </c>
      <c r="B12" s="230"/>
      <c r="C12" s="212"/>
      <c r="D12" s="51"/>
      <c r="E12" s="50"/>
      <c r="F12" s="241"/>
      <c r="G12" s="120"/>
      <c r="H12" s="120"/>
      <c r="I12" s="120"/>
      <c r="J12" s="120"/>
      <c r="K12" s="120"/>
      <c r="L12" s="120"/>
      <c r="M12" s="120"/>
    </row>
    <row r="13" spans="1:13" ht="24.95" customHeight="1" x14ac:dyDescent="0.2">
      <c r="A13" s="17">
        <f t="shared" si="0"/>
        <v>8</v>
      </c>
      <c r="B13" s="230"/>
      <c r="C13" s="212"/>
      <c r="D13" s="51"/>
      <c r="E13" s="50"/>
      <c r="F13" s="241"/>
      <c r="G13" s="120"/>
      <c r="H13" s="120"/>
      <c r="I13" s="120"/>
      <c r="J13" s="120"/>
      <c r="K13" s="120"/>
      <c r="L13" s="120"/>
      <c r="M13" s="120"/>
    </row>
    <row r="14" spans="1:13" ht="24.95" customHeight="1" x14ac:dyDescent="0.2">
      <c r="A14" s="17">
        <f t="shared" si="0"/>
        <v>9</v>
      </c>
      <c r="B14" s="230"/>
      <c r="C14" s="212"/>
      <c r="D14" s="51"/>
      <c r="E14" s="50"/>
      <c r="F14" s="241"/>
      <c r="G14" s="120"/>
      <c r="H14" s="120"/>
      <c r="I14" s="120"/>
      <c r="J14" s="120"/>
      <c r="K14" s="120"/>
      <c r="L14" s="120"/>
      <c r="M14" s="120"/>
    </row>
    <row r="15" spans="1:13" ht="24.95" customHeight="1" x14ac:dyDescent="0.2">
      <c r="A15" s="17">
        <f t="shared" si="0"/>
        <v>10</v>
      </c>
      <c r="B15" s="230"/>
      <c r="C15" s="212"/>
      <c r="D15" s="51"/>
      <c r="E15" s="50"/>
      <c r="F15" s="241"/>
      <c r="G15" s="120"/>
      <c r="H15" s="120"/>
      <c r="I15" s="120"/>
      <c r="J15" s="120"/>
      <c r="K15" s="120"/>
      <c r="L15" s="120"/>
      <c r="M15" s="120"/>
    </row>
    <row r="16" spans="1:13" ht="24.95" customHeight="1" x14ac:dyDescent="0.2">
      <c r="A16" s="17">
        <f t="shared" si="0"/>
        <v>11</v>
      </c>
      <c r="B16" s="230"/>
      <c r="C16" s="212"/>
      <c r="D16" s="51"/>
      <c r="E16" s="50"/>
      <c r="F16" s="241"/>
      <c r="G16" s="120"/>
      <c r="H16" s="120"/>
      <c r="I16" s="120"/>
      <c r="J16" s="120"/>
      <c r="K16" s="120"/>
      <c r="L16" s="120"/>
      <c r="M16" s="120"/>
    </row>
    <row r="17" spans="1:13" ht="24.95" customHeight="1" x14ac:dyDescent="0.2">
      <c r="A17" s="17">
        <f t="shared" si="0"/>
        <v>12</v>
      </c>
      <c r="B17" s="230"/>
      <c r="C17" s="212"/>
      <c r="D17" s="51"/>
      <c r="E17" s="50"/>
      <c r="F17" s="241"/>
      <c r="G17" s="120"/>
      <c r="H17" s="120"/>
      <c r="I17" s="120"/>
      <c r="J17" s="120"/>
      <c r="K17" s="120"/>
      <c r="L17" s="120"/>
      <c r="M17" s="120"/>
    </row>
    <row r="18" spans="1:13" ht="24.95" customHeight="1" x14ac:dyDescent="0.2">
      <c r="A18" s="17">
        <f t="shared" si="0"/>
        <v>13</v>
      </c>
      <c r="B18" s="230"/>
      <c r="C18" s="212"/>
      <c r="D18" s="51"/>
      <c r="E18" s="50"/>
      <c r="F18" s="241"/>
      <c r="G18" s="120"/>
      <c r="H18" s="120"/>
      <c r="I18" s="120"/>
      <c r="J18" s="120"/>
      <c r="K18" s="120"/>
      <c r="L18" s="120"/>
      <c r="M18" s="120"/>
    </row>
    <row r="19" spans="1:13" ht="24.95" customHeight="1" x14ac:dyDescent="0.2">
      <c r="A19" s="17">
        <f t="shared" si="0"/>
        <v>14</v>
      </c>
      <c r="B19" s="230"/>
      <c r="C19" s="212"/>
      <c r="D19" s="51"/>
      <c r="E19" s="50"/>
      <c r="F19" s="241"/>
      <c r="G19" s="120"/>
      <c r="H19" s="120"/>
      <c r="I19" s="120"/>
      <c r="J19" s="120"/>
      <c r="K19" s="120"/>
      <c r="L19" s="120"/>
      <c r="M19" s="120"/>
    </row>
    <row r="20" spans="1:13" ht="24.95" customHeight="1" x14ac:dyDescent="0.2">
      <c r="A20" s="17">
        <f t="shared" si="0"/>
        <v>15</v>
      </c>
      <c r="B20" s="230"/>
      <c r="C20" s="212"/>
      <c r="D20" s="51"/>
      <c r="E20" s="50"/>
      <c r="F20" s="241"/>
      <c r="G20" s="120"/>
      <c r="H20" s="120"/>
      <c r="I20" s="120"/>
      <c r="J20" s="120"/>
      <c r="K20" s="120"/>
      <c r="L20" s="120"/>
      <c r="M20" s="120"/>
    </row>
    <row r="21" spans="1:13" ht="24.95" customHeight="1" x14ac:dyDescent="0.2">
      <c r="A21" s="17">
        <f t="shared" si="0"/>
        <v>16</v>
      </c>
      <c r="B21" s="230"/>
      <c r="C21" s="212"/>
      <c r="D21" s="51"/>
      <c r="E21" s="50"/>
      <c r="F21" s="241"/>
      <c r="G21" s="120"/>
      <c r="H21" s="120"/>
      <c r="I21" s="120"/>
      <c r="J21" s="120"/>
      <c r="K21" s="120"/>
      <c r="L21" s="120"/>
      <c r="M21" s="120"/>
    </row>
    <row r="22" spans="1:13" ht="24.95" customHeight="1" x14ac:dyDescent="0.2">
      <c r="A22" s="17">
        <f t="shared" si="0"/>
        <v>17</v>
      </c>
      <c r="B22" s="230"/>
      <c r="C22" s="212"/>
      <c r="D22" s="51"/>
      <c r="E22" s="50"/>
      <c r="F22" s="241"/>
      <c r="G22" s="120"/>
      <c r="H22" s="120"/>
      <c r="I22" s="120"/>
      <c r="J22" s="120"/>
      <c r="K22" s="120"/>
      <c r="L22" s="120"/>
      <c r="M22" s="120"/>
    </row>
    <row r="23" spans="1:13" ht="24.95" customHeight="1" x14ac:dyDescent="0.2">
      <c r="A23" s="17">
        <f t="shared" si="0"/>
        <v>18</v>
      </c>
      <c r="B23" s="230"/>
      <c r="C23" s="212"/>
      <c r="D23" s="51"/>
      <c r="E23" s="50"/>
      <c r="F23" s="241"/>
      <c r="G23" s="120"/>
      <c r="H23" s="120"/>
      <c r="I23" s="120"/>
      <c r="J23" s="120"/>
      <c r="K23" s="120"/>
      <c r="L23" s="120"/>
      <c r="M23" s="120"/>
    </row>
    <row r="24" spans="1:13" ht="24.95" customHeight="1" x14ac:dyDescent="0.2">
      <c r="A24" s="17">
        <f t="shared" si="0"/>
        <v>19</v>
      </c>
      <c r="B24" s="230"/>
      <c r="C24" s="212"/>
      <c r="D24" s="51"/>
      <c r="E24" s="50"/>
      <c r="F24" s="241"/>
      <c r="G24" s="120"/>
      <c r="H24" s="120"/>
      <c r="I24" s="120"/>
      <c r="J24" s="120"/>
      <c r="K24" s="120"/>
      <c r="L24" s="120"/>
      <c r="M24" s="120"/>
    </row>
    <row r="25" spans="1:13" ht="24.95" customHeight="1" x14ac:dyDescent="0.2">
      <c r="A25" s="17">
        <f t="shared" si="0"/>
        <v>20</v>
      </c>
      <c r="B25" s="230"/>
      <c r="C25" s="212"/>
      <c r="D25" s="51"/>
      <c r="E25" s="50"/>
      <c r="F25" s="241"/>
      <c r="G25" s="120"/>
      <c r="H25" s="120"/>
      <c r="I25" s="120"/>
      <c r="J25" s="120"/>
      <c r="K25" s="120"/>
      <c r="L25" s="120"/>
      <c r="M25" s="120"/>
    </row>
    <row r="26" spans="1:13" ht="24.95" customHeight="1" x14ac:dyDescent="0.2">
      <c r="A26" s="17">
        <f t="shared" si="0"/>
        <v>21</v>
      </c>
      <c r="B26" s="230"/>
      <c r="C26" s="212"/>
      <c r="D26" s="51"/>
      <c r="E26" s="50"/>
      <c r="F26" s="241"/>
      <c r="G26" s="120"/>
      <c r="H26" s="120"/>
      <c r="I26" s="120"/>
      <c r="J26" s="120"/>
      <c r="K26" s="120"/>
      <c r="L26" s="120"/>
      <c r="M26" s="120"/>
    </row>
    <row r="27" spans="1:13" ht="24.95" customHeight="1" x14ac:dyDescent="0.2">
      <c r="A27" s="17">
        <f t="shared" si="0"/>
        <v>22</v>
      </c>
      <c r="B27" s="230"/>
      <c r="C27" s="212"/>
      <c r="D27" s="51"/>
      <c r="E27" s="50"/>
      <c r="F27" s="241"/>
      <c r="G27" s="120"/>
      <c r="H27" s="120"/>
      <c r="I27" s="120"/>
      <c r="J27" s="120"/>
      <c r="K27" s="120"/>
      <c r="L27" s="120"/>
      <c r="M27" s="120"/>
    </row>
    <row r="28" spans="1:13" ht="24.95" customHeight="1" x14ac:dyDescent="0.2">
      <c r="A28" s="17">
        <f t="shared" si="0"/>
        <v>23</v>
      </c>
      <c r="B28" s="230"/>
      <c r="C28" s="212"/>
      <c r="D28" s="51"/>
      <c r="E28" s="50"/>
      <c r="F28" s="241"/>
      <c r="G28" s="120"/>
      <c r="H28" s="120"/>
      <c r="I28" s="120"/>
      <c r="J28" s="120"/>
      <c r="K28" s="120"/>
      <c r="L28" s="120"/>
      <c r="M28" s="120"/>
    </row>
    <row r="29" spans="1:13" ht="24.95" customHeight="1" x14ac:dyDescent="0.2">
      <c r="A29" s="17">
        <f t="shared" si="0"/>
        <v>24</v>
      </c>
      <c r="B29" s="230"/>
      <c r="C29" s="212"/>
      <c r="D29" s="51"/>
      <c r="E29" s="50"/>
      <c r="F29" s="241"/>
      <c r="G29" s="120"/>
      <c r="H29" s="120"/>
      <c r="I29" s="120"/>
      <c r="J29" s="120"/>
      <c r="K29" s="120"/>
      <c r="L29" s="120"/>
      <c r="M29" s="120"/>
    </row>
    <row r="30" spans="1:13" ht="24.95" customHeight="1" x14ac:dyDescent="0.2">
      <c r="A30" s="17">
        <f t="shared" si="0"/>
        <v>25</v>
      </c>
      <c r="B30" s="230"/>
      <c r="C30" s="212"/>
      <c r="D30" s="51"/>
      <c r="E30" s="50"/>
      <c r="F30" s="241"/>
      <c r="G30" s="120"/>
      <c r="H30" s="120"/>
      <c r="I30" s="120"/>
      <c r="J30" s="120"/>
      <c r="K30" s="120"/>
      <c r="L30" s="120"/>
      <c r="M30" s="120"/>
    </row>
    <row r="31" spans="1:13" ht="24.95" customHeight="1" x14ac:dyDescent="0.2">
      <c r="A31" s="17">
        <f t="shared" si="0"/>
        <v>26</v>
      </c>
      <c r="B31" s="230"/>
      <c r="C31" s="212"/>
      <c r="D31" s="51"/>
      <c r="E31" s="50"/>
      <c r="F31" s="241"/>
      <c r="G31" s="120"/>
      <c r="H31" s="120"/>
      <c r="I31" s="120"/>
      <c r="J31" s="120"/>
      <c r="K31" s="120"/>
      <c r="L31" s="120"/>
      <c r="M31" s="120"/>
    </row>
    <row r="32" spans="1:13" ht="24.95" customHeight="1" x14ac:dyDescent="0.2">
      <c r="A32" s="17">
        <f t="shared" si="0"/>
        <v>27</v>
      </c>
      <c r="B32" s="230"/>
      <c r="C32" s="212"/>
      <c r="D32" s="51"/>
      <c r="E32" s="50"/>
      <c r="F32" s="241"/>
      <c r="G32" s="120"/>
      <c r="H32" s="120"/>
      <c r="I32" s="120"/>
      <c r="J32" s="120"/>
      <c r="K32" s="120"/>
      <c r="L32" s="120"/>
      <c r="M32" s="120"/>
    </row>
    <row r="33" spans="1:13" ht="24.95" customHeight="1" x14ac:dyDescent="0.2">
      <c r="A33" s="17">
        <f t="shared" si="0"/>
        <v>28</v>
      </c>
      <c r="B33" s="230"/>
      <c r="C33" s="212"/>
      <c r="D33" s="51"/>
      <c r="E33" s="50"/>
      <c r="F33" s="241"/>
      <c r="G33" s="120"/>
      <c r="H33" s="120"/>
      <c r="I33" s="120"/>
      <c r="J33" s="120"/>
      <c r="K33" s="120"/>
      <c r="L33" s="120"/>
      <c r="M33" s="120"/>
    </row>
    <row r="34" spans="1:13" ht="24.95" customHeight="1" x14ac:dyDescent="0.2">
      <c r="A34" s="17">
        <f t="shared" si="0"/>
        <v>29</v>
      </c>
      <c r="B34" s="230"/>
      <c r="C34" s="212"/>
      <c r="D34" s="51"/>
      <c r="E34" s="50"/>
      <c r="F34" s="241"/>
      <c r="G34" s="120"/>
      <c r="H34" s="120"/>
      <c r="I34" s="120"/>
      <c r="J34" s="120"/>
      <c r="K34" s="120"/>
      <c r="L34" s="120"/>
      <c r="M34" s="120"/>
    </row>
    <row r="35" spans="1:13" ht="24.95" customHeight="1" x14ac:dyDescent="0.2">
      <c r="A35" s="17">
        <f t="shared" si="0"/>
        <v>30</v>
      </c>
      <c r="B35" s="230"/>
      <c r="C35" s="212"/>
      <c r="D35" s="51"/>
      <c r="E35" s="50"/>
      <c r="F35" s="241"/>
      <c r="G35" s="120"/>
      <c r="H35" s="120"/>
      <c r="I35" s="120"/>
      <c r="J35" s="120"/>
      <c r="K35" s="120"/>
      <c r="L35" s="120"/>
      <c r="M35" s="120"/>
    </row>
    <row r="36" spans="1:13" ht="24.95" customHeight="1" x14ac:dyDescent="0.2">
      <c r="A36" s="17">
        <f t="shared" si="0"/>
        <v>31</v>
      </c>
      <c r="B36" s="230"/>
      <c r="C36" s="212"/>
      <c r="D36" s="51"/>
      <c r="E36" s="50"/>
      <c r="F36" s="241"/>
      <c r="G36" s="120"/>
      <c r="H36" s="120"/>
      <c r="I36" s="120"/>
      <c r="J36" s="120"/>
      <c r="K36" s="120"/>
      <c r="L36" s="120"/>
      <c r="M36" s="120"/>
    </row>
    <row r="37" spans="1:13" ht="24.95" customHeight="1" x14ac:dyDescent="0.2">
      <c r="A37" s="17">
        <f t="shared" si="0"/>
        <v>32</v>
      </c>
      <c r="B37" s="230"/>
      <c r="C37" s="212"/>
      <c r="D37" s="51"/>
      <c r="E37" s="50"/>
      <c r="F37" s="241"/>
      <c r="G37" s="120"/>
      <c r="H37" s="120"/>
      <c r="I37" s="120"/>
      <c r="J37" s="120"/>
      <c r="K37" s="120"/>
      <c r="L37" s="120"/>
      <c r="M37" s="120"/>
    </row>
    <row r="38" spans="1:13" ht="24.95" customHeight="1" x14ac:dyDescent="0.2">
      <c r="A38" s="17">
        <f t="shared" si="0"/>
        <v>33</v>
      </c>
      <c r="B38" s="230"/>
      <c r="C38" s="212"/>
      <c r="D38" s="51"/>
      <c r="E38" s="50"/>
      <c r="F38" s="241"/>
      <c r="G38" s="120"/>
      <c r="H38" s="120"/>
      <c r="I38" s="120"/>
      <c r="J38" s="120"/>
      <c r="K38" s="120"/>
      <c r="L38" s="120"/>
      <c r="M38" s="120"/>
    </row>
    <row r="39" spans="1:13" ht="24.95" customHeight="1" x14ac:dyDescent="0.2">
      <c r="A39" s="17">
        <f t="shared" si="0"/>
        <v>34</v>
      </c>
      <c r="B39" s="230"/>
      <c r="C39" s="212"/>
      <c r="D39" s="51"/>
      <c r="E39" s="50"/>
      <c r="F39" s="241"/>
      <c r="G39" s="120"/>
      <c r="H39" s="120"/>
      <c r="I39" s="120"/>
      <c r="J39" s="120"/>
      <c r="K39" s="120"/>
      <c r="L39" s="120"/>
      <c r="M39" s="120"/>
    </row>
    <row r="40" spans="1:13" ht="24.95" customHeight="1" x14ac:dyDescent="0.2">
      <c r="A40" s="17">
        <f t="shared" si="0"/>
        <v>35</v>
      </c>
      <c r="B40" s="230"/>
      <c r="C40" s="212"/>
      <c r="D40" s="51"/>
      <c r="E40" s="50"/>
      <c r="F40" s="241"/>
      <c r="G40" s="120"/>
      <c r="H40" s="120"/>
      <c r="I40" s="120"/>
      <c r="J40" s="120"/>
      <c r="K40" s="120"/>
      <c r="L40" s="120"/>
      <c r="M40" s="120"/>
    </row>
    <row r="41" spans="1:13" ht="24.95" customHeight="1" x14ac:dyDescent="0.2">
      <c r="A41" s="17">
        <f t="shared" si="0"/>
        <v>36</v>
      </c>
      <c r="B41" s="230"/>
      <c r="C41" s="212"/>
      <c r="D41" s="51"/>
      <c r="E41" s="50"/>
      <c r="F41" s="241"/>
      <c r="G41" s="120"/>
      <c r="H41" s="120"/>
      <c r="I41" s="120"/>
      <c r="J41" s="120"/>
      <c r="K41" s="120"/>
      <c r="L41" s="120"/>
      <c r="M41" s="120"/>
    </row>
    <row r="42" spans="1:13" ht="24.95" customHeight="1" x14ac:dyDescent="0.2">
      <c r="A42" s="17">
        <f t="shared" si="0"/>
        <v>37</v>
      </c>
      <c r="B42" s="230"/>
      <c r="C42" s="212"/>
      <c r="D42" s="51"/>
      <c r="E42" s="50"/>
      <c r="F42" s="241"/>
      <c r="G42" s="120"/>
      <c r="H42" s="120"/>
      <c r="I42" s="120"/>
      <c r="J42" s="120"/>
      <c r="K42" s="120"/>
      <c r="L42" s="120"/>
      <c r="M42" s="120"/>
    </row>
    <row r="43" spans="1:13" ht="24.95" customHeight="1" x14ac:dyDescent="0.2">
      <c r="A43" s="17">
        <f t="shared" si="0"/>
        <v>38</v>
      </c>
      <c r="B43" s="230"/>
      <c r="C43" s="212"/>
      <c r="D43" s="51"/>
      <c r="E43" s="50"/>
      <c r="F43" s="241"/>
      <c r="G43" s="120"/>
      <c r="H43" s="120"/>
      <c r="I43" s="120"/>
      <c r="J43" s="120"/>
      <c r="K43" s="120"/>
      <c r="L43" s="120"/>
      <c r="M43" s="120"/>
    </row>
    <row r="44" spans="1:13" ht="24.95" customHeight="1" x14ac:dyDescent="0.2">
      <c r="A44" s="17">
        <f t="shared" si="0"/>
        <v>39</v>
      </c>
      <c r="B44" s="230"/>
      <c r="C44" s="212"/>
      <c r="D44" s="51"/>
      <c r="E44" s="50"/>
      <c r="F44" s="241"/>
      <c r="G44" s="120"/>
      <c r="H44" s="120"/>
      <c r="I44" s="120"/>
      <c r="J44" s="120"/>
      <c r="K44" s="120"/>
      <c r="L44" s="120"/>
      <c r="M44" s="120"/>
    </row>
    <row r="45" spans="1:13" ht="24.95" customHeight="1" x14ac:dyDescent="0.2">
      <c r="A45" s="17">
        <f t="shared" si="0"/>
        <v>40</v>
      </c>
      <c r="B45" s="230"/>
      <c r="C45" s="212"/>
      <c r="D45" s="51"/>
      <c r="E45" s="50"/>
      <c r="F45" s="241"/>
      <c r="G45" s="120"/>
      <c r="H45" s="120"/>
      <c r="I45" s="120"/>
      <c r="J45" s="120"/>
      <c r="K45" s="120"/>
      <c r="L45" s="120"/>
      <c r="M45" s="120"/>
    </row>
    <row r="46" spans="1:13" ht="24.95" customHeight="1" x14ac:dyDescent="0.2">
      <c r="A46" s="17">
        <f t="shared" si="0"/>
        <v>41</v>
      </c>
      <c r="B46" s="230"/>
      <c r="C46" s="212"/>
      <c r="D46" s="51"/>
      <c r="E46" s="50"/>
      <c r="F46" s="241"/>
      <c r="G46" s="120"/>
      <c r="H46" s="120"/>
      <c r="I46" s="120"/>
      <c r="J46" s="120"/>
      <c r="K46" s="120"/>
      <c r="L46" s="120"/>
      <c r="M46" s="120"/>
    </row>
    <row r="47" spans="1:13" ht="24.95" customHeight="1" x14ac:dyDescent="0.2">
      <c r="A47" s="17">
        <f t="shared" si="0"/>
        <v>42</v>
      </c>
      <c r="B47" s="230"/>
      <c r="C47" s="212"/>
      <c r="D47" s="51"/>
      <c r="E47" s="50"/>
      <c r="F47" s="241"/>
      <c r="G47" s="120"/>
      <c r="H47" s="120"/>
      <c r="I47" s="120"/>
      <c r="J47" s="120"/>
      <c r="K47" s="120"/>
      <c r="L47" s="120"/>
      <c r="M47" s="120"/>
    </row>
    <row r="48" spans="1:13" ht="24.95" customHeight="1" x14ac:dyDescent="0.2">
      <c r="A48" s="17">
        <f t="shared" si="0"/>
        <v>43</v>
      </c>
      <c r="B48" s="230"/>
      <c r="C48" s="212"/>
      <c r="D48" s="51"/>
      <c r="E48" s="50"/>
      <c r="F48" s="241"/>
      <c r="G48" s="120"/>
      <c r="H48" s="120"/>
      <c r="I48" s="120"/>
      <c r="J48" s="120"/>
      <c r="K48" s="120"/>
      <c r="L48" s="120"/>
      <c r="M48" s="120"/>
    </row>
    <row r="49" spans="1:13" ht="24.95" customHeight="1" x14ac:dyDescent="0.2">
      <c r="A49" s="17">
        <f t="shared" si="0"/>
        <v>44</v>
      </c>
      <c r="B49" s="230"/>
      <c r="C49" s="212"/>
      <c r="D49" s="51"/>
      <c r="E49" s="50"/>
      <c r="F49" s="241"/>
      <c r="G49" s="120"/>
      <c r="H49" s="120"/>
      <c r="I49" s="120"/>
      <c r="J49" s="120"/>
      <c r="K49" s="120"/>
      <c r="L49" s="120"/>
      <c r="M49" s="120"/>
    </row>
    <row r="50" spans="1:13" ht="24.95" customHeight="1" x14ac:dyDescent="0.2">
      <c r="A50" s="17">
        <f t="shared" si="0"/>
        <v>45</v>
      </c>
      <c r="B50" s="230"/>
      <c r="C50" s="212"/>
      <c r="D50" s="51"/>
      <c r="E50" s="50"/>
      <c r="F50" s="241"/>
      <c r="G50" s="120"/>
      <c r="H50" s="120"/>
      <c r="I50" s="120"/>
      <c r="J50" s="120"/>
      <c r="K50" s="120"/>
      <c r="L50" s="120"/>
      <c r="M50" s="120"/>
    </row>
    <row r="51" spans="1:13" ht="24.95" customHeight="1" x14ac:dyDescent="0.2">
      <c r="A51" s="17">
        <f t="shared" si="0"/>
        <v>46</v>
      </c>
      <c r="B51" s="230"/>
      <c r="C51" s="212"/>
      <c r="D51" s="51"/>
      <c r="E51" s="50"/>
      <c r="F51" s="241"/>
      <c r="G51" s="120"/>
      <c r="H51" s="120"/>
      <c r="I51" s="120"/>
      <c r="J51" s="120"/>
      <c r="K51" s="120"/>
      <c r="L51" s="120"/>
      <c r="M51" s="120"/>
    </row>
    <row r="52" spans="1:13" ht="24.95" customHeight="1" x14ac:dyDescent="0.2">
      <c r="A52" s="17">
        <f t="shared" si="0"/>
        <v>47</v>
      </c>
      <c r="B52" s="230"/>
      <c r="C52" s="212"/>
      <c r="D52" s="51"/>
      <c r="E52" s="50"/>
      <c r="F52" s="241"/>
      <c r="G52" s="120"/>
      <c r="H52" s="120"/>
      <c r="I52" s="120"/>
      <c r="J52" s="120"/>
      <c r="K52" s="120"/>
      <c r="L52" s="120"/>
      <c r="M52" s="120"/>
    </row>
    <row r="53" spans="1:13" ht="24.95" customHeight="1" x14ac:dyDescent="0.2">
      <c r="A53" s="17">
        <f t="shared" si="0"/>
        <v>48</v>
      </c>
      <c r="B53" s="230"/>
      <c r="C53" s="212"/>
      <c r="D53" s="51"/>
      <c r="E53" s="50"/>
      <c r="F53" s="241"/>
      <c r="G53" s="120"/>
      <c r="H53" s="120"/>
      <c r="I53" s="120"/>
      <c r="J53" s="120"/>
      <c r="K53" s="120"/>
      <c r="L53" s="120"/>
      <c r="M53" s="120"/>
    </row>
    <row r="54" spans="1:13" ht="24.95" customHeight="1" x14ac:dyDescent="0.2">
      <c r="A54" s="17">
        <f t="shared" si="0"/>
        <v>49</v>
      </c>
      <c r="B54" s="230"/>
      <c r="C54" s="212"/>
      <c r="D54" s="51"/>
      <c r="E54" s="50"/>
      <c r="F54" s="241"/>
      <c r="G54" s="120"/>
      <c r="H54" s="120"/>
      <c r="I54" s="120"/>
      <c r="J54" s="120"/>
      <c r="K54" s="120"/>
      <c r="L54" s="120"/>
      <c r="M54" s="120"/>
    </row>
    <row r="55" spans="1:13" ht="24.95" customHeight="1" x14ac:dyDescent="0.2">
      <c r="A55" s="17">
        <f t="shared" si="0"/>
        <v>50</v>
      </c>
      <c r="B55" s="230"/>
      <c r="C55" s="212"/>
      <c r="D55" s="51"/>
      <c r="E55" s="50"/>
      <c r="F55" s="241"/>
      <c r="G55" s="120"/>
      <c r="H55" s="120"/>
      <c r="I55" s="120"/>
      <c r="J55" s="120"/>
      <c r="K55" s="120"/>
      <c r="L55" s="120"/>
      <c r="M55" s="120"/>
    </row>
    <row r="56" spans="1:13" ht="24.95" customHeight="1" x14ac:dyDescent="0.2">
      <c r="A56" s="17">
        <f t="shared" si="0"/>
        <v>51</v>
      </c>
      <c r="B56" s="230"/>
      <c r="C56" s="212"/>
      <c r="D56" s="51"/>
      <c r="E56" s="50"/>
      <c r="F56" s="241"/>
      <c r="G56" s="120"/>
      <c r="H56" s="120"/>
      <c r="I56" s="120"/>
      <c r="J56" s="120"/>
      <c r="K56" s="120"/>
      <c r="L56" s="120"/>
      <c r="M56" s="120"/>
    </row>
    <row r="57" spans="1:13" ht="24.95" customHeight="1" x14ac:dyDescent="0.2">
      <c r="A57" s="17">
        <f t="shared" si="0"/>
        <v>52</v>
      </c>
      <c r="B57" s="230"/>
      <c r="C57" s="212"/>
      <c r="D57" s="51"/>
      <c r="E57" s="50"/>
      <c r="F57" s="241"/>
      <c r="G57" s="120"/>
      <c r="H57" s="120"/>
      <c r="I57" s="120"/>
      <c r="J57" s="120"/>
      <c r="K57" s="120"/>
      <c r="L57" s="120"/>
      <c r="M57" s="120"/>
    </row>
    <row r="58" spans="1:13" ht="24.95" customHeight="1" x14ac:dyDescent="0.2">
      <c r="A58" s="17">
        <f t="shared" si="0"/>
        <v>53</v>
      </c>
      <c r="B58" s="230"/>
      <c r="C58" s="212"/>
      <c r="D58" s="51"/>
      <c r="E58" s="50"/>
      <c r="F58" s="241"/>
      <c r="G58" s="120"/>
      <c r="H58" s="120"/>
      <c r="I58" s="120"/>
      <c r="J58" s="120"/>
      <c r="K58" s="120"/>
      <c r="L58" s="120"/>
      <c r="M58" s="120"/>
    </row>
    <row r="59" spans="1:13" ht="24.95" customHeight="1" x14ac:dyDescent="0.2">
      <c r="A59" s="17">
        <f t="shared" si="0"/>
        <v>54</v>
      </c>
      <c r="B59" s="230"/>
      <c r="C59" s="212"/>
      <c r="D59" s="51"/>
      <c r="E59" s="50"/>
      <c r="F59" s="241"/>
      <c r="G59" s="120"/>
      <c r="H59" s="120"/>
      <c r="I59" s="120"/>
      <c r="J59" s="120"/>
      <c r="K59" s="120"/>
      <c r="L59" s="120"/>
      <c r="M59" s="120"/>
    </row>
    <row r="60" spans="1:13" ht="24.95" customHeight="1" x14ac:dyDescent="0.2">
      <c r="A60" s="17">
        <f t="shared" si="0"/>
        <v>55</v>
      </c>
      <c r="B60" s="230"/>
      <c r="C60" s="212"/>
      <c r="D60" s="51"/>
      <c r="E60" s="50"/>
      <c r="F60" s="241"/>
      <c r="G60" s="120"/>
      <c r="H60" s="120"/>
      <c r="I60" s="120"/>
      <c r="J60" s="120"/>
      <c r="K60" s="120"/>
      <c r="L60" s="120"/>
      <c r="M60" s="120"/>
    </row>
    <row r="61" spans="1:13" ht="24.95" customHeight="1" x14ac:dyDescent="0.2">
      <c r="A61" s="17">
        <f t="shared" si="0"/>
        <v>56</v>
      </c>
      <c r="B61" s="230"/>
      <c r="C61" s="212"/>
      <c r="D61" s="51"/>
      <c r="E61" s="50"/>
      <c r="F61" s="241"/>
      <c r="G61" s="120"/>
      <c r="H61" s="120"/>
      <c r="I61" s="120"/>
      <c r="J61" s="120"/>
      <c r="K61" s="120"/>
      <c r="L61" s="120"/>
      <c r="M61" s="120"/>
    </row>
    <row r="62" spans="1:13" ht="24.95" customHeight="1" x14ac:dyDescent="0.2">
      <c r="A62" s="17">
        <f t="shared" si="0"/>
        <v>57</v>
      </c>
      <c r="B62" s="230"/>
      <c r="C62" s="212"/>
      <c r="D62" s="51"/>
      <c r="E62" s="50"/>
      <c r="F62" s="241"/>
      <c r="G62" s="120"/>
      <c r="H62" s="120"/>
      <c r="I62" s="120"/>
      <c r="J62" s="120"/>
      <c r="K62" s="120"/>
      <c r="L62" s="120"/>
      <c r="M62" s="120"/>
    </row>
    <row r="63" spans="1:13" ht="24.95" customHeight="1" x14ac:dyDescent="0.2">
      <c r="A63" s="17">
        <f t="shared" si="0"/>
        <v>58</v>
      </c>
      <c r="B63" s="230"/>
      <c r="C63" s="212"/>
      <c r="D63" s="51"/>
      <c r="E63" s="50"/>
      <c r="F63" s="241"/>
      <c r="G63" s="120"/>
      <c r="H63" s="120"/>
      <c r="I63" s="120"/>
      <c r="J63" s="120"/>
      <c r="K63" s="120"/>
      <c r="L63" s="120"/>
      <c r="M63" s="120"/>
    </row>
    <row r="64" spans="1:13" ht="24.95" customHeight="1" x14ac:dyDescent="0.2">
      <c r="A64" s="17">
        <f t="shared" si="0"/>
        <v>59</v>
      </c>
      <c r="B64" s="230"/>
      <c r="C64" s="212"/>
      <c r="D64" s="51"/>
      <c r="E64" s="50"/>
      <c r="F64" s="241"/>
      <c r="G64" s="120"/>
      <c r="H64" s="120"/>
      <c r="I64" s="120"/>
      <c r="J64" s="120"/>
      <c r="K64" s="120"/>
      <c r="L64" s="120"/>
      <c r="M64" s="120"/>
    </row>
    <row r="65" spans="1:13" ht="24.95" customHeight="1" x14ac:dyDescent="0.2">
      <c r="A65" s="17">
        <f t="shared" si="0"/>
        <v>60</v>
      </c>
      <c r="B65" s="230"/>
      <c r="C65" s="212"/>
      <c r="D65" s="51"/>
      <c r="E65" s="50"/>
      <c r="F65" s="241"/>
      <c r="G65" s="120"/>
      <c r="H65" s="120"/>
      <c r="I65" s="120"/>
      <c r="J65" s="120"/>
      <c r="K65" s="120"/>
      <c r="L65" s="120"/>
      <c r="M65" s="120"/>
    </row>
    <row r="66" spans="1:13" ht="24.95" customHeight="1" x14ac:dyDescent="0.2">
      <c r="A66" s="17">
        <f t="shared" si="0"/>
        <v>61</v>
      </c>
      <c r="B66" s="230"/>
      <c r="C66" s="212"/>
      <c r="D66" s="51"/>
      <c r="E66" s="50"/>
      <c r="F66" s="241"/>
      <c r="G66" s="120"/>
      <c r="H66" s="120"/>
      <c r="I66" s="120"/>
      <c r="J66" s="120"/>
      <c r="K66" s="120"/>
      <c r="L66" s="120"/>
      <c r="M66" s="120"/>
    </row>
    <row r="67" spans="1:13" ht="24.95" customHeight="1" x14ac:dyDescent="0.2">
      <c r="A67" s="17">
        <f t="shared" si="0"/>
        <v>62</v>
      </c>
      <c r="B67" s="230"/>
      <c r="C67" s="212"/>
      <c r="D67" s="51"/>
      <c r="E67" s="50"/>
      <c r="F67" s="241"/>
      <c r="G67" s="120"/>
      <c r="H67" s="120"/>
      <c r="I67" s="120"/>
      <c r="J67" s="120"/>
      <c r="K67" s="120"/>
      <c r="L67" s="120"/>
      <c r="M67" s="120"/>
    </row>
    <row r="68" spans="1:13" ht="24.95" customHeight="1" x14ac:dyDescent="0.2">
      <c r="A68" s="17">
        <f t="shared" si="0"/>
        <v>63</v>
      </c>
      <c r="B68" s="230"/>
      <c r="C68" s="212"/>
      <c r="D68" s="51"/>
      <c r="E68" s="50"/>
      <c r="F68" s="241"/>
      <c r="G68" s="120"/>
      <c r="H68" s="120"/>
      <c r="I68" s="120"/>
      <c r="J68" s="120"/>
      <c r="K68" s="120"/>
      <c r="L68" s="120"/>
      <c r="M68" s="120"/>
    </row>
    <row r="69" spans="1:13" ht="24.95" customHeight="1" x14ac:dyDescent="0.2">
      <c r="A69" s="17">
        <f t="shared" si="0"/>
        <v>64</v>
      </c>
      <c r="B69" s="230"/>
      <c r="C69" s="212"/>
      <c r="D69" s="51"/>
      <c r="E69" s="50"/>
      <c r="F69" s="241"/>
      <c r="G69" s="120"/>
      <c r="H69" s="120"/>
      <c r="I69" s="120"/>
      <c r="J69" s="120"/>
      <c r="K69" s="120"/>
      <c r="L69" s="120"/>
      <c r="M69" s="120"/>
    </row>
    <row r="70" spans="1:13" ht="24.95" customHeight="1" x14ac:dyDescent="0.2">
      <c r="A70" s="17">
        <f t="shared" si="0"/>
        <v>65</v>
      </c>
      <c r="B70" s="230"/>
      <c r="C70" s="212"/>
      <c r="D70" s="51"/>
      <c r="E70" s="50"/>
      <c r="F70" s="241"/>
      <c r="G70" s="120"/>
      <c r="H70" s="120"/>
      <c r="I70" s="120"/>
      <c r="J70" s="120"/>
      <c r="K70" s="120"/>
      <c r="L70" s="120"/>
      <c r="M70" s="120"/>
    </row>
    <row r="71" spans="1:13" ht="24.95" customHeight="1" x14ac:dyDescent="0.2">
      <c r="A71" s="17">
        <f t="shared" ref="A71:A75" si="1">1+A70</f>
        <v>66</v>
      </c>
      <c r="B71" s="230"/>
      <c r="C71" s="212"/>
      <c r="D71" s="51"/>
      <c r="E71" s="50"/>
      <c r="F71" s="241"/>
      <c r="G71" s="120"/>
      <c r="H71" s="120"/>
      <c r="I71" s="120"/>
      <c r="J71" s="120"/>
      <c r="K71" s="120"/>
      <c r="L71" s="120"/>
      <c r="M71" s="120"/>
    </row>
    <row r="72" spans="1:13" ht="24.95" customHeight="1" x14ac:dyDescent="0.2">
      <c r="A72" s="17">
        <f t="shared" si="1"/>
        <v>67</v>
      </c>
      <c r="B72" s="230"/>
      <c r="C72" s="212"/>
      <c r="D72" s="51"/>
      <c r="E72" s="50"/>
      <c r="F72" s="241"/>
      <c r="G72" s="120"/>
      <c r="H72" s="120"/>
      <c r="I72" s="120"/>
      <c r="J72" s="120"/>
      <c r="K72" s="120"/>
      <c r="L72" s="120"/>
      <c r="M72" s="120"/>
    </row>
    <row r="73" spans="1:13" ht="24.95" customHeight="1" x14ac:dyDescent="0.2">
      <c r="A73" s="17">
        <f t="shared" si="1"/>
        <v>68</v>
      </c>
      <c r="B73" s="230"/>
      <c r="C73" s="212"/>
      <c r="D73" s="51"/>
      <c r="E73" s="50"/>
      <c r="F73" s="241"/>
      <c r="G73" s="120"/>
      <c r="H73" s="120"/>
      <c r="I73" s="120"/>
      <c r="J73" s="120"/>
      <c r="K73" s="120"/>
      <c r="L73" s="120"/>
      <c r="M73" s="120"/>
    </row>
    <row r="74" spans="1:13" ht="24.95" customHeight="1" x14ac:dyDescent="0.2">
      <c r="A74" s="17">
        <f t="shared" si="1"/>
        <v>69</v>
      </c>
      <c r="B74" s="230"/>
      <c r="C74" s="212"/>
      <c r="D74" s="51"/>
      <c r="E74" s="50"/>
      <c r="F74" s="241"/>
      <c r="G74" s="120"/>
      <c r="H74" s="120"/>
      <c r="I74" s="120"/>
      <c r="J74" s="120"/>
      <c r="K74" s="120"/>
      <c r="L74" s="120"/>
      <c r="M74" s="120"/>
    </row>
    <row r="75" spans="1:13" ht="24.95" customHeight="1" thickBot="1" x14ac:dyDescent="0.25">
      <c r="A75" s="18">
        <f t="shared" si="1"/>
        <v>70</v>
      </c>
      <c r="B75" s="264"/>
      <c r="C75" s="202"/>
      <c r="D75" s="52"/>
      <c r="E75" s="52"/>
      <c r="F75" s="242"/>
      <c r="G75" s="120"/>
      <c r="H75" s="120"/>
      <c r="I75" s="120"/>
      <c r="J75" s="120"/>
      <c r="K75" s="120"/>
      <c r="L75" s="120"/>
      <c r="M75" s="120"/>
    </row>
    <row r="76" spans="1:13" ht="24.95" customHeight="1" thickTop="1" x14ac:dyDescent="0.2">
      <c r="A76" s="16">
        <v>71</v>
      </c>
      <c r="B76" s="266"/>
      <c r="C76" s="152"/>
      <c r="D76" s="50"/>
      <c r="E76" s="50"/>
      <c r="F76" s="240"/>
      <c r="G76" s="120"/>
      <c r="H76" s="120"/>
      <c r="I76" s="120"/>
      <c r="J76" s="120"/>
      <c r="K76" s="120"/>
      <c r="L76" s="120"/>
      <c r="M76" s="120"/>
    </row>
    <row r="77" spans="1:13" ht="24.95" customHeight="1" x14ac:dyDescent="0.2">
      <c r="A77" s="16">
        <v>72</v>
      </c>
      <c r="B77" s="230"/>
      <c r="C77" s="212"/>
      <c r="D77" s="51"/>
      <c r="E77" s="50"/>
      <c r="F77" s="241"/>
      <c r="G77" s="120"/>
      <c r="H77" s="120"/>
      <c r="I77" s="120"/>
      <c r="J77" s="120"/>
      <c r="K77" s="120"/>
      <c r="L77" s="120"/>
      <c r="M77" s="120"/>
    </row>
    <row r="78" spans="1:13" ht="24.95" customHeight="1" x14ac:dyDescent="0.2">
      <c r="A78" s="16">
        <v>73</v>
      </c>
      <c r="B78" s="230"/>
      <c r="C78" s="212"/>
      <c r="D78" s="51"/>
      <c r="E78" s="50"/>
      <c r="F78" s="241"/>
      <c r="G78" s="120"/>
      <c r="H78" s="120"/>
      <c r="I78" s="120"/>
      <c r="J78" s="120"/>
      <c r="K78" s="120"/>
      <c r="L78" s="120"/>
      <c r="M78" s="120"/>
    </row>
    <row r="79" spans="1:13" ht="24.95" customHeight="1" x14ac:dyDescent="0.2">
      <c r="A79" s="16">
        <v>74</v>
      </c>
      <c r="B79" s="230"/>
      <c r="C79" s="212"/>
      <c r="D79" s="51"/>
      <c r="E79" s="50"/>
      <c r="F79" s="241"/>
      <c r="G79" s="120"/>
      <c r="H79" s="120"/>
      <c r="I79" s="120"/>
      <c r="J79" s="120"/>
      <c r="K79" s="120"/>
      <c r="L79" s="120"/>
      <c r="M79" s="120"/>
    </row>
    <row r="80" spans="1:13" ht="24.95" customHeight="1" x14ac:dyDescent="0.2">
      <c r="A80" s="16">
        <v>75</v>
      </c>
      <c r="B80" s="230"/>
      <c r="C80" s="212"/>
      <c r="D80" s="51"/>
      <c r="E80" s="50"/>
      <c r="F80" s="241"/>
      <c r="G80" s="120"/>
      <c r="H80" s="120"/>
      <c r="I80" s="120"/>
      <c r="J80" s="120"/>
      <c r="K80" s="120"/>
      <c r="L80" s="120"/>
      <c r="M80" s="120"/>
    </row>
    <row r="81" spans="1:13" ht="24.95" customHeight="1" x14ac:dyDescent="0.2">
      <c r="A81" s="16">
        <v>76</v>
      </c>
      <c r="B81" s="230"/>
      <c r="C81" s="212"/>
      <c r="D81" s="51"/>
      <c r="E81" s="50"/>
      <c r="F81" s="241"/>
      <c r="G81" s="120"/>
      <c r="H81" s="120"/>
      <c r="I81" s="120"/>
      <c r="J81" s="120"/>
      <c r="K81" s="120"/>
      <c r="L81" s="120"/>
      <c r="M81" s="120"/>
    </row>
    <row r="82" spans="1:13" ht="24.95" customHeight="1" x14ac:dyDescent="0.2">
      <c r="A82" s="16">
        <v>77</v>
      </c>
      <c r="B82" s="230"/>
      <c r="C82" s="212"/>
      <c r="D82" s="51"/>
      <c r="E82" s="50"/>
      <c r="F82" s="241"/>
      <c r="G82" s="120"/>
      <c r="H82" s="120"/>
      <c r="I82" s="120"/>
      <c r="J82" s="120"/>
      <c r="K82" s="120"/>
      <c r="L82" s="120"/>
      <c r="M82" s="120"/>
    </row>
    <row r="83" spans="1:13" ht="24.95" customHeight="1" x14ac:dyDescent="0.2">
      <c r="A83" s="16">
        <v>78</v>
      </c>
      <c r="B83" s="230"/>
      <c r="C83" s="212"/>
      <c r="D83" s="51"/>
      <c r="E83" s="50"/>
      <c r="F83" s="241"/>
      <c r="G83" s="120"/>
      <c r="H83" s="120"/>
      <c r="I83" s="120"/>
      <c r="J83" s="120"/>
      <c r="K83" s="120"/>
      <c r="L83" s="120"/>
      <c r="M83" s="120"/>
    </row>
    <row r="84" spans="1:13" ht="24.95" customHeight="1" x14ac:dyDescent="0.2">
      <c r="A84" s="16">
        <v>79</v>
      </c>
      <c r="B84" s="230"/>
      <c r="C84" s="212"/>
      <c r="D84" s="51"/>
      <c r="E84" s="50"/>
      <c r="F84" s="241"/>
      <c r="G84" s="120"/>
      <c r="H84" s="120"/>
      <c r="I84" s="120"/>
      <c r="J84" s="120"/>
      <c r="K84" s="120"/>
      <c r="L84" s="120"/>
      <c r="M84" s="120"/>
    </row>
    <row r="85" spans="1:13" ht="24.95" customHeight="1" x14ac:dyDescent="0.2">
      <c r="A85" s="16">
        <v>80</v>
      </c>
      <c r="B85" s="230"/>
      <c r="C85" s="212"/>
      <c r="D85" s="51"/>
      <c r="E85" s="50"/>
      <c r="F85" s="241"/>
      <c r="G85" s="120"/>
      <c r="H85" s="120"/>
      <c r="I85" s="120"/>
      <c r="J85" s="120"/>
      <c r="K85" s="120"/>
      <c r="L85" s="120"/>
      <c r="M85" s="120"/>
    </row>
    <row r="86" spans="1:13" ht="24.95" customHeight="1" x14ac:dyDescent="0.2">
      <c r="A86" s="16">
        <v>81</v>
      </c>
      <c r="B86" s="230"/>
      <c r="C86" s="212"/>
      <c r="D86" s="51"/>
      <c r="E86" s="50"/>
      <c r="F86" s="241"/>
      <c r="G86" s="120"/>
      <c r="H86" s="120"/>
      <c r="I86" s="120"/>
      <c r="J86" s="120"/>
      <c r="K86" s="120"/>
      <c r="L86" s="120"/>
      <c r="M86" s="120"/>
    </row>
    <row r="87" spans="1:13" ht="24.95" customHeight="1" x14ac:dyDescent="0.2">
      <c r="A87" s="16">
        <v>82</v>
      </c>
      <c r="B87" s="230"/>
      <c r="C87" s="212"/>
      <c r="D87" s="51"/>
      <c r="E87" s="50"/>
      <c r="F87" s="241"/>
      <c r="G87" s="120"/>
      <c r="H87" s="120"/>
      <c r="I87" s="120"/>
      <c r="J87" s="120"/>
      <c r="K87" s="120"/>
      <c r="L87" s="120"/>
      <c r="M87" s="120"/>
    </row>
    <row r="88" spans="1:13" ht="24.95" customHeight="1" x14ac:dyDescent="0.2">
      <c r="A88" s="16">
        <v>83</v>
      </c>
      <c r="B88" s="230"/>
      <c r="C88" s="212"/>
      <c r="D88" s="51"/>
      <c r="E88" s="50"/>
      <c r="F88" s="241"/>
      <c r="G88" s="120"/>
      <c r="H88" s="120"/>
      <c r="I88" s="120"/>
      <c r="J88" s="120"/>
      <c r="K88" s="120"/>
      <c r="L88" s="120"/>
      <c r="M88" s="120"/>
    </row>
    <row r="89" spans="1:13" ht="24.95" customHeight="1" x14ac:dyDescent="0.2">
      <c r="A89" s="16">
        <v>84</v>
      </c>
      <c r="B89" s="230"/>
      <c r="C89" s="212"/>
      <c r="D89" s="51"/>
      <c r="E89" s="50"/>
      <c r="F89" s="241"/>
      <c r="G89" s="120"/>
      <c r="H89" s="120"/>
      <c r="I89" s="120"/>
      <c r="J89" s="120"/>
      <c r="K89" s="120"/>
      <c r="L89" s="120"/>
      <c r="M89" s="120"/>
    </row>
    <row r="90" spans="1:13" ht="24.95" customHeight="1" x14ac:dyDescent="0.2">
      <c r="A90" s="16">
        <v>85</v>
      </c>
      <c r="B90" s="230"/>
      <c r="C90" s="212"/>
      <c r="D90" s="51"/>
      <c r="E90" s="50"/>
      <c r="F90" s="241"/>
      <c r="G90" s="120"/>
      <c r="H90" s="120"/>
      <c r="I90" s="120"/>
      <c r="J90" s="120"/>
      <c r="K90" s="120"/>
      <c r="L90" s="120"/>
      <c r="M90" s="120"/>
    </row>
    <row r="91" spans="1:13" ht="24.95" customHeight="1" x14ac:dyDescent="0.2">
      <c r="A91" s="16">
        <v>86</v>
      </c>
      <c r="B91" s="230"/>
      <c r="C91" s="212"/>
      <c r="D91" s="51"/>
      <c r="E91" s="50"/>
      <c r="F91" s="241"/>
      <c r="G91" s="120"/>
      <c r="H91" s="120"/>
      <c r="I91" s="120"/>
      <c r="J91" s="120"/>
      <c r="K91" s="120"/>
      <c r="L91" s="120"/>
      <c r="M91" s="120"/>
    </row>
    <row r="92" spans="1:13" ht="24.95" customHeight="1" x14ac:dyDescent="0.2">
      <c r="A92" s="16">
        <v>87</v>
      </c>
      <c r="B92" s="230"/>
      <c r="C92" s="212"/>
      <c r="D92" s="51"/>
      <c r="E92" s="50"/>
      <c r="F92" s="241"/>
      <c r="G92" s="120"/>
      <c r="H92" s="120"/>
      <c r="I92" s="120"/>
      <c r="J92" s="120"/>
      <c r="K92" s="120"/>
      <c r="L92" s="120"/>
      <c r="M92" s="120"/>
    </row>
    <row r="93" spans="1:13" ht="24.95" customHeight="1" x14ac:dyDescent="0.2">
      <c r="A93" s="16">
        <v>88</v>
      </c>
      <c r="B93" s="230"/>
      <c r="C93" s="212"/>
      <c r="D93" s="51"/>
      <c r="E93" s="50"/>
      <c r="F93" s="241"/>
      <c r="G93" s="120"/>
      <c r="H93" s="120"/>
      <c r="I93" s="120"/>
      <c r="J93" s="120"/>
      <c r="K93" s="120"/>
      <c r="L93" s="120"/>
      <c r="M93" s="120"/>
    </row>
    <row r="94" spans="1:13" ht="24.95" customHeight="1" x14ac:dyDescent="0.2">
      <c r="A94" s="16">
        <v>89</v>
      </c>
      <c r="B94" s="230"/>
      <c r="C94" s="212"/>
      <c r="D94" s="51"/>
      <c r="E94" s="50"/>
      <c r="F94" s="241"/>
      <c r="G94" s="120"/>
      <c r="H94" s="120"/>
      <c r="I94" s="120"/>
      <c r="J94" s="120"/>
      <c r="K94" s="120"/>
      <c r="L94" s="120"/>
      <c r="M94" s="120"/>
    </row>
    <row r="95" spans="1:13" ht="24.95" customHeight="1" x14ac:dyDescent="0.2">
      <c r="A95" s="16">
        <v>90</v>
      </c>
      <c r="B95" s="230"/>
      <c r="C95" s="212"/>
      <c r="D95" s="51"/>
      <c r="E95" s="50"/>
      <c r="F95" s="241"/>
      <c r="G95" s="120"/>
      <c r="H95" s="120"/>
      <c r="I95" s="120"/>
      <c r="J95" s="120"/>
      <c r="K95" s="120"/>
      <c r="L95" s="120"/>
      <c r="M95" s="120"/>
    </row>
    <row r="96" spans="1:13" ht="24.95" customHeight="1" x14ac:dyDescent="0.2">
      <c r="A96" s="16">
        <v>91</v>
      </c>
      <c r="B96" s="231"/>
      <c r="C96" s="212"/>
      <c r="D96" s="51"/>
      <c r="E96" s="50"/>
      <c r="F96" s="241"/>
      <c r="G96" s="120"/>
      <c r="H96" s="120"/>
      <c r="I96" s="120"/>
      <c r="J96" s="120"/>
      <c r="K96" s="120"/>
      <c r="L96" s="120"/>
      <c r="M96" s="120"/>
    </row>
    <row r="97" spans="1:13" ht="24.95" customHeight="1" x14ac:dyDescent="0.2">
      <c r="A97" s="16">
        <v>92</v>
      </c>
      <c r="B97" s="231"/>
      <c r="C97" s="212"/>
      <c r="D97" s="51"/>
      <c r="E97" s="50"/>
      <c r="F97" s="241"/>
      <c r="G97" s="120"/>
      <c r="H97" s="120"/>
      <c r="I97" s="120"/>
      <c r="J97" s="120"/>
      <c r="K97" s="120"/>
      <c r="L97" s="120"/>
      <c r="M97" s="120"/>
    </row>
    <row r="98" spans="1:13" ht="24.95" customHeight="1" x14ac:dyDescent="0.2">
      <c r="A98" s="16">
        <v>93</v>
      </c>
      <c r="B98" s="231"/>
      <c r="C98" s="212"/>
      <c r="D98" s="51"/>
      <c r="E98" s="50"/>
      <c r="F98" s="241"/>
      <c r="G98" s="120"/>
      <c r="H98" s="120"/>
      <c r="I98" s="120"/>
      <c r="J98" s="120"/>
      <c r="K98" s="120"/>
      <c r="L98" s="120"/>
      <c r="M98" s="120"/>
    </row>
    <row r="99" spans="1:13" ht="24.95" customHeight="1" x14ac:dyDescent="0.2">
      <c r="A99" s="16">
        <v>94</v>
      </c>
      <c r="B99" s="231"/>
      <c r="C99" s="212"/>
      <c r="D99" s="51"/>
      <c r="E99" s="50"/>
      <c r="F99" s="241"/>
      <c r="G99" s="120"/>
      <c r="H99" s="120"/>
      <c r="I99" s="120"/>
      <c r="J99" s="120"/>
      <c r="K99" s="120"/>
      <c r="L99" s="120"/>
      <c r="M99" s="120"/>
    </row>
    <row r="100" spans="1:13" ht="24.95" customHeight="1" x14ac:dyDescent="0.2">
      <c r="A100" s="16">
        <v>95</v>
      </c>
      <c r="B100" s="231"/>
      <c r="C100" s="212"/>
      <c r="D100" s="51"/>
      <c r="E100" s="50"/>
      <c r="F100" s="241"/>
      <c r="G100" s="120"/>
      <c r="H100" s="120"/>
      <c r="I100" s="120"/>
      <c r="J100" s="120"/>
      <c r="K100" s="120"/>
      <c r="L100" s="120"/>
      <c r="M100" s="120"/>
    </row>
    <row r="101" spans="1:13" ht="24.95" customHeight="1" x14ac:dyDescent="0.2">
      <c r="A101" s="16">
        <v>96</v>
      </c>
      <c r="B101" s="231"/>
      <c r="C101" s="212"/>
      <c r="D101" s="51"/>
      <c r="E101" s="50"/>
      <c r="F101" s="241"/>
      <c r="G101" s="120"/>
      <c r="H101" s="120"/>
      <c r="I101" s="120"/>
      <c r="J101" s="120"/>
      <c r="K101" s="120"/>
      <c r="L101" s="120"/>
      <c r="M101" s="120"/>
    </row>
    <row r="102" spans="1:13" ht="24.95" customHeight="1" x14ac:dyDescent="0.2">
      <c r="A102" s="16">
        <v>97</v>
      </c>
      <c r="B102" s="231"/>
      <c r="C102" s="212"/>
      <c r="D102" s="51"/>
      <c r="E102" s="50"/>
      <c r="F102" s="241"/>
      <c r="G102" s="120"/>
      <c r="H102" s="120"/>
      <c r="I102" s="120"/>
      <c r="J102" s="120"/>
      <c r="K102" s="120"/>
      <c r="L102" s="120"/>
      <c r="M102" s="120"/>
    </row>
    <row r="103" spans="1:13" ht="24.95" customHeight="1" x14ac:dyDescent="0.2">
      <c r="A103" s="16">
        <v>98</v>
      </c>
      <c r="B103" s="231"/>
      <c r="C103" s="212"/>
      <c r="D103" s="51"/>
      <c r="E103" s="50"/>
      <c r="F103" s="241"/>
      <c r="G103" s="120"/>
      <c r="H103" s="120"/>
      <c r="I103" s="120"/>
      <c r="J103" s="120"/>
      <c r="K103" s="120"/>
      <c r="L103" s="120"/>
      <c r="M103" s="120"/>
    </row>
    <row r="104" spans="1:13" ht="24.95" customHeight="1" x14ac:dyDescent="0.2">
      <c r="A104" s="16">
        <v>99</v>
      </c>
      <c r="B104" s="231"/>
      <c r="C104" s="212"/>
      <c r="D104" s="51"/>
      <c r="E104" s="50"/>
      <c r="F104" s="241"/>
      <c r="G104" s="120"/>
      <c r="H104" s="120"/>
      <c r="I104" s="120"/>
      <c r="J104" s="120"/>
      <c r="K104" s="120"/>
      <c r="L104" s="120"/>
      <c r="M104" s="120"/>
    </row>
    <row r="105" spans="1:13" ht="24.95" customHeight="1" x14ac:dyDescent="0.2">
      <c r="A105" s="16">
        <v>100</v>
      </c>
      <c r="B105" s="231"/>
      <c r="C105" s="212"/>
      <c r="D105" s="51"/>
      <c r="E105" s="50"/>
      <c r="F105" s="241"/>
      <c r="G105" s="120"/>
      <c r="H105" s="120"/>
      <c r="I105" s="120"/>
      <c r="J105" s="120"/>
      <c r="K105" s="120"/>
      <c r="L105" s="120"/>
      <c r="M105" s="120"/>
    </row>
    <row r="106" spans="1:13" ht="24.95" customHeight="1" x14ac:dyDescent="0.2">
      <c r="A106" s="16">
        <v>101</v>
      </c>
      <c r="B106" s="231"/>
      <c r="C106" s="212"/>
      <c r="D106" s="51"/>
      <c r="E106" s="50"/>
      <c r="F106" s="241"/>
      <c r="G106" s="120"/>
      <c r="H106" s="120"/>
      <c r="I106" s="120"/>
      <c r="J106" s="120"/>
      <c r="K106" s="120"/>
      <c r="L106" s="120"/>
      <c r="M106" s="120"/>
    </row>
    <row r="107" spans="1:13" ht="24.95" customHeight="1" x14ac:dyDescent="0.2">
      <c r="A107" s="16">
        <v>102</v>
      </c>
      <c r="B107" s="231"/>
      <c r="C107" s="212"/>
      <c r="D107" s="51"/>
      <c r="E107" s="50"/>
      <c r="F107" s="241"/>
      <c r="G107" s="120"/>
      <c r="H107" s="120"/>
      <c r="I107" s="120"/>
      <c r="J107" s="120"/>
      <c r="K107" s="120"/>
      <c r="L107" s="120"/>
      <c r="M107" s="120"/>
    </row>
    <row r="108" spans="1:13" ht="24.95" customHeight="1" x14ac:dyDescent="0.2">
      <c r="A108" s="16">
        <v>103</v>
      </c>
      <c r="B108" s="231"/>
      <c r="C108" s="212"/>
      <c r="D108" s="51"/>
      <c r="E108" s="50"/>
      <c r="F108" s="241"/>
      <c r="G108" s="120"/>
      <c r="H108" s="120"/>
      <c r="I108" s="120"/>
      <c r="J108" s="120"/>
      <c r="K108" s="120"/>
      <c r="L108" s="120"/>
      <c r="M108" s="120"/>
    </row>
    <row r="109" spans="1:13" ht="24.95" customHeight="1" x14ac:dyDescent="0.2">
      <c r="A109" s="16">
        <v>104</v>
      </c>
      <c r="B109" s="231"/>
      <c r="C109" s="212"/>
      <c r="D109" s="51"/>
      <c r="E109" s="50"/>
      <c r="F109" s="241"/>
      <c r="G109" s="120"/>
      <c r="H109" s="120"/>
      <c r="I109" s="120"/>
      <c r="J109" s="120"/>
      <c r="K109" s="120"/>
      <c r="L109" s="120"/>
      <c r="M109" s="120"/>
    </row>
    <row r="110" spans="1:13" ht="24.95" customHeight="1" x14ac:dyDescent="0.2">
      <c r="A110" s="16">
        <v>105</v>
      </c>
      <c r="B110" s="231"/>
      <c r="C110" s="212"/>
      <c r="D110" s="51"/>
      <c r="E110" s="50"/>
      <c r="F110" s="241"/>
      <c r="G110" s="120"/>
      <c r="H110" s="120"/>
      <c r="I110" s="120"/>
      <c r="J110" s="120"/>
      <c r="K110" s="120"/>
      <c r="L110" s="120"/>
      <c r="M110" s="120"/>
    </row>
    <row r="111" spans="1:13" ht="24.95" customHeight="1" x14ac:dyDescent="0.2">
      <c r="A111" s="16">
        <v>106</v>
      </c>
      <c r="B111" s="231"/>
      <c r="C111" s="212"/>
      <c r="D111" s="51"/>
      <c r="E111" s="50"/>
      <c r="F111" s="241"/>
      <c r="G111" s="120"/>
      <c r="H111" s="120"/>
      <c r="I111" s="120"/>
      <c r="J111" s="120"/>
      <c r="K111" s="120"/>
      <c r="L111" s="120"/>
      <c r="M111" s="120"/>
    </row>
    <row r="112" spans="1:13" ht="24.95" customHeight="1" x14ac:dyDescent="0.2">
      <c r="A112" s="16">
        <v>107</v>
      </c>
      <c r="B112" s="231"/>
      <c r="C112" s="212"/>
      <c r="D112" s="51"/>
      <c r="E112" s="50"/>
      <c r="F112" s="241"/>
      <c r="G112" s="120"/>
      <c r="H112" s="120"/>
      <c r="I112" s="120"/>
      <c r="J112" s="120"/>
      <c r="K112" s="120"/>
      <c r="L112" s="120"/>
      <c r="M112" s="120"/>
    </row>
    <row r="113" spans="1:13" ht="24.95" customHeight="1" x14ac:dyDescent="0.2">
      <c r="A113" s="16">
        <v>108</v>
      </c>
      <c r="B113" s="231"/>
      <c r="C113" s="212"/>
      <c r="D113" s="51"/>
      <c r="E113" s="50"/>
      <c r="F113" s="241"/>
      <c r="G113" s="120"/>
      <c r="H113" s="120"/>
      <c r="I113" s="120"/>
      <c r="J113" s="120"/>
      <c r="K113" s="120"/>
      <c r="L113" s="120"/>
      <c r="M113" s="120"/>
    </row>
    <row r="114" spans="1:13" ht="24.95" customHeight="1" x14ac:dyDescent="0.2">
      <c r="A114" s="16">
        <v>109</v>
      </c>
      <c r="B114" s="231"/>
      <c r="C114" s="212"/>
      <c r="D114" s="51"/>
      <c r="E114" s="50"/>
      <c r="F114" s="241"/>
      <c r="G114" s="120"/>
      <c r="H114" s="120"/>
      <c r="I114" s="120"/>
      <c r="J114" s="120"/>
      <c r="K114" s="120"/>
      <c r="L114" s="120"/>
      <c r="M114" s="120"/>
    </row>
    <row r="115" spans="1:13" ht="24.95" customHeight="1" x14ac:dyDescent="0.2">
      <c r="A115" s="16">
        <v>110</v>
      </c>
      <c r="B115" s="231"/>
      <c r="C115" s="212"/>
      <c r="D115" s="51"/>
      <c r="E115" s="50"/>
      <c r="F115" s="241"/>
      <c r="G115" s="120"/>
      <c r="H115" s="120"/>
      <c r="I115" s="120"/>
      <c r="J115" s="120"/>
      <c r="K115" s="120"/>
      <c r="L115" s="120"/>
      <c r="M115" s="120"/>
    </row>
    <row r="116" spans="1:13" ht="24.95" customHeight="1" x14ac:dyDescent="0.2">
      <c r="A116" s="16">
        <v>111</v>
      </c>
      <c r="B116" s="231"/>
      <c r="C116" s="212"/>
      <c r="D116" s="51"/>
      <c r="E116" s="50"/>
      <c r="F116" s="241"/>
      <c r="G116" s="120"/>
      <c r="H116" s="120"/>
      <c r="I116" s="120"/>
      <c r="J116" s="120"/>
      <c r="K116" s="120"/>
      <c r="L116" s="120"/>
      <c r="M116" s="120"/>
    </row>
    <row r="117" spans="1:13" ht="24.95" customHeight="1" x14ac:dyDescent="0.2">
      <c r="A117" s="16">
        <v>112</v>
      </c>
      <c r="B117" s="231"/>
      <c r="C117" s="212"/>
      <c r="D117" s="51"/>
      <c r="E117" s="50"/>
      <c r="F117" s="241"/>
      <c r="G117" s="120"/>
      <c r="H117" s="120"/>
      <c r="I117" s="120"/>
      <c r="J117" s="120"/>
      <c r="K117" s="120"/>
      <c r="L117" s="120"/>
      <c r="M117" s="120"/>
    </row>
    <row r="118" spans="1:13" ht="24.95" customHeight="1" x14ac:dyDescent="0.2">
      <c r="A118" s="16">
        <v>113</v>
      </c>
      <c r="B118" s="231"/>
      <c r="C118" s="212"/>
      <c r="D118" s="51"/>
      <c r="E118" s="50"/>
      <c r="F118" s="241"/>
      <c r="G118" s="120"/>
      <c r="H118" s="120"/>
      <c r="I118" s="120"/>
      <c r="J118" s="120"/>
      <c r="K118" s="120"/>
      <c r="L118" s="120"/>
      <c r="M118" s="120"/>
    </row>
    <row r="119" spans="1:13" ht="24.95" customHeight="1" x14ac:dyDescent="0.2">
      <c r="A119" s="16">
        <v>114</v>
      </c>
      <c r="B119" s="231"/>
      <c r="C119" s="212"/>
      <c r="D119" s="51"/>
      <c r="E119" s="50"/>
      <c r="F119" s="241"/>
      <c r="G119" s="120"/>
      <c r="H119" s="120"/>
      <c r="I119" s="120"/>
      <c r="J119" s="120"/>
      <c r="K119" s="120"/>
      <c r="L119" s="120"/>
      <c r="M119" s="120"/>
    </row>
    <row r="120" spans="1:13" ht="24.95" customHeight="1" x14ac:dyDescent="0.2">
      <c r="A120" s="16">
        <v>115</v>
      </c>
      <c r="B120" s="231"/>
      <c r="C120" s="212"/>
      <c r="D120" s="51"/>
      <c r="E120" s="50"/>
      <c r="F120" s="241"/>
      <c r="G120" s="120"/>
      <c r="H120" s="120"/>
      <c r="I120" s="120"/>
      <c r="J120" s="120"/>
      <c r="K120" s="120"/>
      <c r="L120" s="120"/>
      <c r="M120" s="120"/>
    </row>
    <row r="121" spans="1:13" ht="24.95" customHeight="1" x14ac:dyDescent="0.2">
      <c r="A121" s="16">
        <v>116</v>
      </c>
      <c r="B121" s="231"/>
      <c r="C121" s="212"/>
      <c r="D121" s="51"/>
      <c r="E121" s="50"/>
      <c r="F121" s="241"/>
      <c r="G121" s="120"/>
      <c r="H121" s="120"/>
      <c r="I121" s="120"/>
      <c r="J121" s="120"/>
      <c r="K121" s="120"/>
      <c r="L121" s="120"/>
      <c r="M121" s="120"/>
    </row>
    <row r="122" spans="1:13" ht="24.95" customHeight="1" x14ac:dyDescent="0.2">
      <c r="A122" s="16">
        <v>117</v>
      </c>
      <c r="B122" s="231"/>
      <c r="C122" s="212"/>
      <c r="D122" s="51"/>
      <c r="E122" s="50"/>
      <c r="F122" s="241"/>
      <c r="G122" s="120"/>
      <c r="H122" s="120"/>
      <c r="I122" s="120"/>
      <c r="J122" s="120"/>
      <c r="K122" s="120"/>
      <c r="L122" s="120"/>
      <c r="M122" s="120"/>
    </row>
    <row r="123" spans="1:13" ht="24.95" customHeight="1" x14ac:dyDescent="0.2">
      <c r="A123" s="16">
        <v>118</v>
      </c>
      <c r="B123" s="231"/>
      <c r="C123" s="212"/>
      <c r="D123" s="51"/>
      <c r="E123" s="50"/>
      <c r="F123" s="241"/>
      <c r="G123" s="120"/>
      <c r="H123" s="120"/>
      <c r="I123" s="120"/>
      <c r="J123" s="120"/>
      <c r="K123" s="120"/>
      <c r="L123" s="120"/>
      <c r="M123" s="120"/>
    </row>
    <row r="124" spans="1:13" ht="24.95" customHeight="1" x14ac:dyDescent="0.2">
      <c r="A124" s="16">
        <v>119</v>
      </c>
      <c r="B124" s="231"/>
      <c r="C124" s="212"/>
      <c r="D124" s="51"/>
      <c r="E124" s="50"/>
      <c r="F124" s="241"/>
      <c r="G124" s="120"/>
      <c r="H124" s="120"/>
      <c r="I124" s="120"/>
      <c r="J124" s="120"/>
      <c r="K124" s="120"/>
      <c r="L124" s="120"/>
      <c r="M124" s="120"/>
    </row>
    <row r="125" spans="1:13" ht="24.95" customHeight="1" x14ac:dyDescent="0.2">
      <c r="A125" s="16">
        <v>120</v>
      </c>
      <c r="B125" s="231"/>
      <c r="C125" s="212"/>
      <c r="D125" s="51"/>
      <c r="E125" s="50"/>
      <c r="F125" s="241"/>
      <c r="G125" s="120"/>
      <c r="H125" s="120"/>
      <c r="I125" s="120"/>
      <c r="J125" s="120"/>
      <c r="K125" s="120"/>
      <c r="L125" s="120"/>
      <c r="M125" s="120"/>
    </row>
    <row r="126" spans="1:13" ht="24.95" customHeight="1" x14ac:dyDescent="0.2">
      <c r="A126" s="16">
        <v>121</v>
      </c>
      <c r="B126" s="231"/>
      <c r="C126" s="212"/>
      <c r="D126" s="51"/>
      <c r="E126" s="50"/>
      <c r="F126" s="241"/>
      <c r="G126" s="120"/>
      <c r="H126" s="120"/>
      <c r="I126" s="120"/>
      <c r="J126" s="120"/>
      <c r="K126" s="120"/>
      <c r="L126" s="120"/>
      <c r="M126" s="120"/>
    </row>
    <row r="127" spans="1:13" ht="24.95" customHeight="1" x14ac:dyDescent="0.2">
      <c r="A127" s="16">
        <v>122</v>
      </c>
      <c r="B127" s="231"/>
      <c r="C127" s="212"/>
      <c r="D127" s="51"/>
      <c r="E127" s="50"/>
      <c r="F127" s="241"/>
      <c r="G127" s="120"/>
      <c r="H127" s="120"/>
      <c r="I127" s="120"/>
      <c r="J127" s="120"/>
      <c r="K127" s="120"/>
      <c r="L127" s="120"/>
      <c r="M127" s="120"/>
    </row>
    <row r="128" spans="1:13" ht="24.95" customHeight="1" x14ac:dyDescent="0.2">
      <c r="A128" s="16">
        <v>123</v>
      </c>
      <c r="B128" s="231"/>
      <c r="C128" s="212"/>
      <c r="D128" s="51"/>
      <c r="E128" s="50"/>
      <c r="F128" s="241"/>
      <c r="G128" s="120"/>
      <c r="H128" s="120"/>
      <c r="I128" s="120"/>
      <c r="J128" s="120"/>
      <c r="K128" s="120"/>
      <c r="L128" s="120"/>
      <c r="M128" s="120"/>
    </row>
    <row r="129" spans="1:13" ht="24.95" customHeight="1" x14ac:dyDescent="0.2">
      <c r="A129" s="16">
        <v>124</v>
      </c>
      <c r="B129" s="231"/>
      <c r="C129" s="212"/>
      <c r="D129" s="51"/>
      <c r="E129" s="50"/>
      <c r="F129" s="241"/>
      <c r="G129" s="120"/>
      <c r="H129" s="120"/>
      <c r="I129" s="120"/>
      <c r="J129" s="120"/>
      <c r="K129" s="120"/>
      <c r="L129" s="120"/>
      <c r="M129" s="120"/>
    </row>
    <row r="130" spans="1:13" ht="24.95" customHeight="1" x14ac:dyDescent="0.2">
      <c r="A130" s="16">
        <v>125</v>
      </c>
      <c r="B130" s="231"/>
      <c r="C130" s="212"/>
      <c r="D130" s="51"/>
      <c r="E130" s="50"/>
      <c r="F130" s="241"/>
      <c r="G130" s="120"/>
      <c r="H130" s="120"/>
      <c r="I130" s="120"/>
      <c r="J130" s="120"/>
      <c r="K130" s="120"/>
      <c r="L130" s="120"/>
      <c r="M130" s="120"/>
    </row>
    <row r="131" spans="1:13" ht="24.95" customHeight="1" x14ac:dyDescent="0.2">
      <c r="A131" s="16">
        <v>126</v>
      </c>
      <c r="B131" s="231"/>
      <c r="C131" s="212"/>
      <c r="D131" s="51"/>
      <c r="E131" s="50"/>
      <c r="F131" s="241"/>
      <c r="G131" s="120"/>
      <c r="H131" s="120"/>
      <c r="I131" s="120"/>
      <c r="J131" s="120"/>
      <c r="K131" s="120"/>
      <c r="L131" s="120"/>
      <c r="M131" s="120"/>
    </row>
    <row r="132" spans="1:13" ht="24.95" customHeight="1" x14ac:dyDescent="0.2">
      <c r="A132" s="16">
        <v>127</v>
      </c>
      <c r="B132" s="231"/>
      <c r="C132" s="212"/>
      <c r="D132" s="51"/>
      <c r="E132" s="50"/>
      <c r="F132" s="241"/>
      <c r="G132" s="120"/>
      <c r="H132" s="120"/>
      <c r="I132" s="120"/>
      <c r="J132" s="120"/>
      <c r="K132" s="120"/>
      <c r="L132" s="120"/>
      <c r="M132" s="120"/>
    </row>
    <row r="133" spans="1:13" ht="24.95" customHeight="1" x14ac:dyDescent="0.2">
      <c r="A133" s="16">
        <v>128</v>
      </c>
      <c r="B133" s="231"/>
      <c r="C133" s="212"/>
      <c r="D133" s="51"/>
      <c r="E133" s="50"/>
      <c r="F133" s="241"/>
      <c r="G133" s="120"/>
      <c r="H133" s="120"/>
      <c r="I133" s="120"/>
      <c r="J133" s="120"/>
      <c r="K133" s="120"/>
      <c r="L133" s="120"/>
      <c r="M133" s="120"/>
    </row>
    <row r="134" spans="1:13" ht="24.95" customHeight="1" x14ac:dyDescent="0.2">
      <c r="A134" s="16">
        <v>129</v>
      </c>
      <c r="B134" s="231"/>
      <c r="C134" s="212"/>
      <c r="D134" s="51"/>
      <c r="E134" s="50"/>
      <c r="F134" s="241"/>
      <c r="G134" s="120"/>
      <c r="H134" s="120"/>
      <c r="I134" s="120"/>
      <c r="J134" s="120"/>
      <c r="K134" s="120"/>
      <c r="L134" s="120"/>
      <c r="M134" s="120"/>
    </row>
    <row r="135" spans="1:13" ht="24.95" customHeight="1" x14ac:dyDescent="0.2">
      <c r="A135" s="16">
        <v>130</v>
      </c>
      <c r="B135" s="231"/>
      <c r="C135" s="212"/>
      <c r="D135" s="51"/>
      <c r="E135" s="50"/>
      <c r="F135" s="241"/>
      <c r="G135" s="120"/>
      <c r="H135" s="120"/>
      <c r="I135" s="120"/>
      <c r="J135" s="120"/>
      <c r="K135" s="120"/>
      <c r="L135" s="120"/>
      <c r="M135" s="120"/>
    </row>
    <row r="136" spans="1:13" ht="24.95" customHeight="1" x14ac:dyDescent="0.2">
      <c r="A136" s="16">
        <v>131</v>
      </c>
      <c r="B136" s="231"/>
      <c r="C136" s="212"/>
      <c r="D136" s="51"/>
      <c r="E136" s="50"/>
      <c r="F136" s="241"/>
      <c r="G136" s="120"/>
      <c r="H136" s="120"/>
      <c r="I136" s="120"/>
      <c r="J136" s="120"/>
      <c r="K136" s="120"/>
      <c r="L136" s="120"/>
      <c r="M136" s="120"/>
    </row>
    <row r="137" spans="1:13" ht="24.95" customHeight="1" x14ac:dyDescent="0.2">
      <c r="A137" s="16">
        <v>132</v>
      </c>
      <c r="B137" s="231"/>
      <c r="C137" s="212"/>
      <c r="D137" s="51"/>
      <c r="E137" s="50"/>
      <c r="F137" s="241"/>
      <c r="G137" s="120"/>
      <c r="H137" s="120"/>
      <c r="I137" s="120"/>
      <c r="J137" s="120"/>
      <c r="K137" s="120"/>
      <c r="L137" s="120"/>
      <c r="M137" s="120"/>
    </row>
    <row r="138" spans="1:13" ht="24.95" customHeight="1" x14ac:dyDescent="0.2">
      <c r="A138" s="16">
        <v>133</v>
      </c>
      <c r="B138" s="231"/>
      <c r="C138" s="212"/>
      <c r="D138" s="51"/>
      <c r="E138" s="50"/>
      <c r="F138" s="241"/>
      <c r="G138" s="120"/>
      <c r="H138" s="120"/>
      <c r="I138" s="120"/>
      <c r="J138" s="120"/>
      <c r="K138" s="120"/>
      <c r="L138" s="120"/>
      <c r="M138" s="120"/>
    </row>
    <row r="139" spans="1:13" ht="24.95" customHeight="1" x14ac:dyDescent="0.2">
      <c r="A139" s="16">
        <v>134</v>
      </c>
      <c r="B139" s="231"/>
      <c r="C139" s="212"/>
      <c r="D139" s="51"/>
      <c r="E139" s="50"/>
      <c r="F139" s="241"/>
      <c r="G139" s="120"/>
      <c r="H139" s="120"/>
      <c r="I139" s="120"/>
      <c r="J139" s="120"/>
      <c r="K139" s="120"/>
      <c r="L139" s="120"/>
      <c r="M139" s="120"/>
    </row>
    <row r="140" spans="1:13" ht="24.95" customHeight="1" x14ac:dyDescent="0.2">
      <c r="A140" s="16">
        <v>135</v>
      </c>
      <c r="B140" s="231"/>
      <c r="C140" s="212"/>
      <c r="D140" s="51"/>
      <c r="E140" s="50"/>
      <c r="F140" s="241"/>
      <c r="G140" s="120"/>
      <c r="H140" s="120"/>
      <c r="I140" s="120"/>
      <c r="J140" s="120"/>
      <c r="K140" s="120"/>
      <c r="L140" s="120"/>
      <c r="M140" s="120"/>
    </row>
    <row r="141" spans="1:13" ht="24.95" customHeight="1" x14ac:dyDescent="0.2">
      <c r="A141" s="16">
        <v>136</v>
      </c>
      <c r="B141" s="231"/>
      <c r="C141" s="212"/>
      <c r="D141" s="51"/>
      <c r="E141" s="50"/>
      <c r="F141" s="241"/>
      <c r="G141" s="120"/>
      <c r="H141" s="120"/>
      <c r="I141" s="120"/>
      <c r="J141" s="120"/>
      <c r="K141" s="120"/>
      <c r="L141" s="120"/>
      <c r="M141" s="120"/>
    </row>
    <row r="142" spans="1:13" ht="24.95" customHeight="1" x14ac:dyDescent="0.2">
      <c r="A142" s="16">
        <v>137</v>
      </c>
      <c r="B142" s="231"/>
      <c r="C142" s="212"/>
      <c r="D142" s="51"/>
      <c r="E142" s="50"/>
      <c r="F142" s="241"/>
      <c r="G142" s="120"/>
      <c r="H142" s="120"/>
      <c r="I142" s="120"/>
      <c r="J142" s="120"/>
      <c r="K142" s="120"/>
      <c r="L142" s="120"/>
      <c r="M142" s="120"/>
    </row>
    <row r="143" spans="1:13" ht="24.95" customHeight="1" x14ac:dyDescent="0.2">
      <c r="A143" s="16">
        <v>138</v>
      </c>
      <c r="B143" s="231"/>
      <c r="C143" s="212"/>
      <c r="D143" s="51"/>
      <c r="E143" s="50"/>
      <c r="F143" s="241"/>
      <c r="G143" s="120"/>
      <c r="H143" s="120"/>
      <c r="I143" s="120"/>
      <c r="J143" s="120"/>
      <c r="K143" s="120"/>
      <c r="L143" s="120"/>
      <c r="M143" s="120"/>
    </row>
    <row r="144" spans="1:13" ht="24.95" customHeight="1" x14ac:dyDescent="0.2">
      <c r="A144" s="16">
        <v>139</v>
      </c>
      <c r="B144" s="231"/>
      <c r="C144" s="212"/>
      <c r="D144" s="51"/>
      <c r="E144" s="50"/>
      <c r="F144" s="241"/>
      <c r="G144" s="120"/>
      <c r="H144" s="120"/>
      <c r="I144" s="120"/>
      <c r="J144" s="120"/>
      <c r="K144" s="120"/>
      <c r="L144" s="120"/>
      <c r="M144" s="120"/>
    </row>
    <row r="145" spans="1:13" ht="24.95" customHeight="1" x14ac:dyDescent="0.2">
      <c r="A145" s="16">
        <v>140</v>
      </c>
      <c r="B145" s="231"/>
      <c r="C145" s="212"/>
      <c r="D145" s="51"/>
      <c r="E145" s="50"/>
      <c r="F145" s="241"/>
      <c r="G145" s="120"/>
      <c r="H145" s="120"/>
      <c r="I145" s="120"/>
      <c r="J145" s="120"/>
      <c r="K145" s="120"/>
      <c r="L145" s="120"/>
      <c r="M145" s="120"/>
    </row>
    <row r="146" spans="1:13" ht="24.95" customHeight="1" x14ac:dyDescent="0.2">
      <c r="A146" s="16">
        <v>141</v>
      </c>
      <c r="B146" s="231"/>
      <c r="C146" s="212"/>
      <c r="D146" s="51"/>
      <c r="E146" s="50"/>
      <c r="F146" s="241"/>
      <c r="G146" s="120"/>
      <c r="H146" s="120"/>
      <c r="I146" s="120"/>
      <c r="J146" s="120"/>
      <c r="K146" s="120"/>
      <c r="L146" s="120"/>
      <c r="M146" s="120"/>
    </row>
    <row r="147" spans="1:13" ht="24.95" customHeight="1" x14ac:dyDescent="0.2">
      <c r="A147" s="16">
        <v>142</v>
      </c>
      <c r="B147" s="231"/>
      <c r="C147" s="212"/>
      <c r="D147" s="51"/>
      <c r="E147" s="50"/>
      <c r="F147" s="241"/>
      <c r="G147" s="120"/>
      <c r="H147" s="120"/>
      <c r="I147" s="120"/>
      <c r="J147" s="120"/>
      <c r="K147" s="120"/>
      <c r="L147" s="120"/>
      <c r="M147" s="120"/>
    </row>
    <row r="148" spans="1:13" ht="24.95" customHeight="1" x14ac:dyDescent="0.2">
      <c r="A148" s="16">
        <v>143</v>
      </c>
      <c r="B148" s="231"/>
      <c r="C148" s="212"/>
      <c r="D148" s="51"/>
      <c r="E148" s="50"/>
      <c r="F148" s="241"/>
      <c r="G148" s="120"/>
      <c r="H148" s="120"/>
      <c r="I148" s="120"/>
      <c r="J148" s="120"/>
      <c r="K148" s="120"/>
      <c r="L148" s="120"/>
      <c r="M148" s="120"/>
    </row>
    <row r="149" spans="1:13" ht="24.95" customHeight="1" x14ac:dyDescent="0.2">
      <c r="A149" s="16">
        <v>144</v>
      </c>
      <c r="B149" s="231"/>
      <c r="C149" s="212"/>
      <c r="D149" s="51"/>
      <c r="E149" s="50"/>
      <c r="F149" s="241"/>
      <c r="G149" s="120"/>
      <c r="H149" s="120"/>
      <c r="I149" s="120"/>
      <c r="J149" s="120"/>
      <c r="K149" s="120"/>
      <c r="L149" s="120"/>
      <c r="M149" s="120"/>
    </row>
    <row r="150" spans="1:13" ht="24.95" customHeight="1" x14ac:dyDescent="0.2">
      <c r="A150" s="16">
        <v>145</v>
      </c>
      <c r="B150" s="231"/>
      <c r="C150" s="212"/>
      <c r="D150" s="51"/>
      <c r="E150" s="50"/>
      <c r="F150" s="241"/>
      <c r="G150" s="120"/>
      <c r="H150" s="120"/>
      <c r="I150" s="120"/>
      <c r="J150" s="120"/>
      <c r="K150" s="120"/>
      <c r="L150" s="120"/>
      <c r="M150" s="120"/>
    </row>
    <row r="151" spans="1:13" ht="24.95" customHeight="1" x14ac:dyDescent="0.2">
      <c r="A151" s="16">
        <v>146</v>
      </c>
      <c r="B151" s="231"/>
      <c r="C151" s="212"/>
      <c r="D151" s="51"/>
      <c r="E151" s="50"/>
      <c r="F151" s="241"/>
      <c r="G151" s="120"/>
      <c r="H151" s="120"/>
      <c r="I151" s="120"/>
      <c r="J151" s="120"/>
      <c r="K151" s="120"/>
      <c r="L151" s="120"/>
      <c r="M151" s="120"/>
    </row>
    <row r="152" spans="1:13" ht="24.95" customHeight="1" x14ac:dyDescent="0.2">
      <c r="A152" s="16">
        <v>147</v>
      </c>
      <c r="B152" s="231"/>
      <c r="C152" s="212"/>
      <c r="D152" s="51"/>
      <c r="E152" s="50"/>
      <c r="F152" s="241"/>
      <c r="G152" s="120"/>
      <c r="H152" s="120"/>
      <c r="I152" s="120"/>
      <c r="J152" s="120"/>
      <c r="K152" s="120"/>
      <c r="L152" s="120"/>
      <c r="M152" s="120"/>
    </row>
    <row r="153" spans="1:13" ht="24.95" customHeight="1" x14ac:dyDescent="0.2">
      <c r="A153" s="16">
        <v>148</v>
      </c>
      <c r="B153" s="231"/>
      <c r="C153" s="212"/>
      <c r="D153" s="51"/>
      <c r="E153" s="50"/>
      <c r="F153" s="241"/>
      <c r="G153" s="120"/>
      <c r="H153" s="120"/>
      <c r="I153" s="120"/>
      <c r="J153" s="120"/>
      <c r="K153" s="120"/>
      <c r="L153" s="120"/>
      <c r="M153" s="120"/>
    </row>
    <row r="154" spans="1:13" ht="24.95" customHeight="1" x14ac:dyDescent="0.2">
      <c r="A154" s="16">
        <v>149</v>
      </c>
      <c r="B154" s="231"/>
      <c r="C154" s="212"/>
      <c r="D154" s="51"/>
      <c r="E154" s="50"/>
      <c r="F154" s="241"/>
      <c r="G154" s="120"/>
      <c r="H154" s="120"/>
      <c r="I154" s="120"/>
      <c r="J154" s="120"/>
      <c r="K154" s="120"/>
      <c r="L154" s="120"/>
      <c r="M154" s="120"/>
    </row>
    <row r="155" spans="1:13" ht="24.95" customHeight="1" x14ac:dyDescent="0.2">
      <c r="A155" s="16">
        <v>150</v>
      </c>
      <c r="B155" s="231"/>
      <c r="C155" s="212"/>
      <c r="D155" s="51"/>
      <c r="E155" s="50"/>
      <c r="F155" s="241"/>
      <c r="G155" s="120"/>
      <c r="H155" s="120"/>
      <c r="I155" s="120"/>
      <c r="J155" s="120"/>
      <c r="K155" s="120"/>
      <c r="L155" s="120"/>
      <c r="M155" s="120"/>
    </row>
    <row r="156" spans="1:13" ht="24.95" customHeight="1" x14ac:dyDescent="0.2">
      <c r="A156" s="16">
        <v>151</v>
      </c>
      <c r="B156" s="231"/>
      <c r="C156" s="212"/>
      <c r="D156" s="51"/>
      <c r="E156" s="50"/>
      <c r="F156" s="241"/>
      <c r="G156" s="120"/>
      <c r="H156" s="120"/>
      <c r="I156" s="120"/>
      <c r="J156" s="120"/>
      <c r="K156" s="120"/>
      <c r="L156" s="120"/>
      <c r="M156" s="120"/>
    </row>
    <row r="157" spans="1:13" ht="24.95" customHeight="1" x14ac:dyDescent="0.2">
      <c r="A157" s="16">
        <v>152</v>
      </c>
      <c r="B157" s="231"/>
      <c r="C157" s="212"/>
      <c r="D157" s="51"/>
      <c r="E157" s="50"/>
      <c r="F157" s="241"/>
      <c r="G157" s="120"/>
      <c r="H157" s="120"/>
      <c r="I157" s="120"/>
      <c r="J157" s="120"/>
      <c r="K157" s="120"/>
      <c r="L157" s="120"/>
      <c r="M157" s="120"/>
    </row>
    <row r="158" spans="1:13" ht="24.95" customHeight="1" x14ac:dyDescent="0.2">
      <c r="A158" s="16">
        <v>153</v>
      </c>
      <c r="B158" s="231"/>
      <c r="C158" s="212"/>
      <c r="D158" s="51"/>
      <c r="E158" s="50"/>
      <c r="F158" s="241"/>
      <c r="G158" s="120"/>
      <c r="H158" s="120"/>
      <c r="I158" s="120"/>
      <c r="J158" s="120"/>
      <c r="K158" s="120"/>
      <c r="L158" s="120"/>
      <c r="M158" s="120"/>
    </row>
    <row r="159" spans="1:13" ht="24.95" customHeight="1" x14ac:dyDescent="0.2">
      <c r="A159" s="16">
        <v>154</v>
      </c>
      <c r="B159" s="231"/>
      <c r="C159" s="212"/>
      <c r="D159" s="51"/>
      <c r="E159" s="50"/>
      <c r="F159" s="241"/>
      <c r="G159" s="120"/>
      <c r="H159" s="120"/>
      <c r="I159" s="120"/>
      <c r="J159" s="120"/>
      <c r="K159" s="120"/>
      <c r="L159" s="120"/>
      <c r="M159" s="120"/>
    </row>
    <row r="160" spans="1:13" ht="24.95" customHeight="1" x14ac:dyDescent="0.2">
      <c r="A160" s="16">
        <v>155</v>
      </c>
      <c r="B160" s="231"/>
      <c r="C160" s="212"/>
      <c r="D160" s="51"/>
      <c r="E160" s="50"/>
      <c r="F160" s="241"/>
      <c r="G160" s="120"/>
      <c r="H160" s="120"/>
      <c r="I160" s="120"/>
      <c r="J160" s="120"/>
      <c r="K160" s="120"/>
      <c r="L160" s="120"/>
      <c r="M160" s="120"/>
    </row>
    <row r="161" spans="1:13" ht="24.95" customHeight="1" x14ac:dyDescent="0.2">
      <c r="A161" s="16">
        <v>156</v>
      </c>
      <c r="B161" s="231"/>
      <c r="C161" s="212"/>
      <c r="D161" s="51"/>
      <c r="E161" s="50"/>
      <c r="F161" s="241"/>
      <c r="G161" s="120"/>
      <c r="H161" s="120"/>
      <c r="I161" s="120"/>
      <c r="J161" s="120"/>
      <c r="K161" s="120"/>
      <c r="L161" s="120"/>
      <c r="M161" s="120"/>
    </row>
    <row r="162" spans="1:13" ht="24.95" customHeight="1" x14ac:dyDescent="0.2">
      <c r="A162" s="16">
        <v>157</v>
      </c>
      <c r="B162" s="231"/>
      <c r="C162" s="212"/>
      <c r="D162" s="51"/>
      <c r="E162" s="50"/>
      <c r="F162" s="241"/>
      <c r="G162" s="120"/>
      <c r="H162" s="120"/>
      <c r="I162" s="120"/>
      <c r="J162" s="120"/>
      <c r="K162" s="120"/>
      <c r="L162" s="120"/>
      <c r="M162" s="120"/>
    </row>
    <row r="163" spans="1:13" ht="24.95" customHeight="1" x14ac:dyDescent="0.2">
      <c r="A163" s="16">
        <v>158</v>
      </c>
      <c r="B163" s="231"/>
      <c r="C163" s="212"/>
      <c r="D163" s="51"/>
      <c r="E163" s="50"/>
      <c r="F163" s="241"/>
      <c r="G163" s="120"/>
      <c r="H163" s="120"/>
      <c r="I163" s="120"/>
      <c r="J163" s="120"/>
      <c r="K163" s="120"/>
      <c r="L163" s="120"/>
      <c r="M163" s="120"/>
    </row>
    <row r="164" spans="1:13" ht="24.95" customHeight="1" x14ac:dyDescent="0.2">
      <c r="A164" s="16">
        <v>159</v>
      </c>
      <c r="B164" s="231"/>
      <c r="C164" s="212"/>
      <c r="D164" s="51"/>
      <c r="E164" s="50"/>
      <c r="F164" s="241"/>
      <c r="G164" s="120"/>
      <c r="H164" s="120"/>
      <c r="I164" s="120"/>
      <c r="J164" s="120"/>
      <c r="K164" s="120"/>
      <c r="L164" s="120"/>
      <c r="M164" s="120"/>
    </row>
    <row r="165" spans="1:13" ht="24.95" customHeight="1" x14ac:dyDescent="0.2">
      <c r="A165" s="16">
        <v>160</v>
      </c>
      <c r="B165" s="231"/>
      <c r="C165" s="212"/>
      <c r="D165" s="51"/>
      <c r="E165" s="50"/>
      <c r="F165" s="241"/>
      <c r="G165" s="120"/>
      <c r="H165" s="120"/>
      <c r="I165" s="120"/>
      <c r="J165" s="120"/>
      <c r="K165" s="120"/>
      <c r="L165" s="120"/>
      <c r="M165" s="120"/>
    </row>
    <row r="166" spans="1:13" ht="24.95" customHeight="1" x14ac:dyDescent="0.2">
      <c r="A166" s="16">
        <v>161</v>
      </c>
      <c r="B166" s="231"/>
      <c r="C166" s="212"/>
      <c r="D166" s="51"/>
      <c r="E166" s="50"/>
      <c r="F166" s="241"/>
      <c r="G166" s="120"/>
      <c r="H166" s="120"/>
      <c r="I166" s="120"/>
      <c r="J166" s="120"/>
      <c r="K166" s="120"/>
      <c r="L166" s="120"/>
      <c r="M166" s="120"/>
    </row>
    <row r="167" spans="1:13" ht="24.95" customHeight="1" x14ac:dyDescent="0.2">
      <c r="A167" s="16">
        <v>162</v>
      </c>
      <c r="B167" s="231"/>
      <c r="C167" s="212"/>
      <c r="D167" s="51"/>
      <c r="E167" s="50"/>
      <c r="F167" s="241"/>
      <c r="G167" s="120"/>
      <c r="H167" s="120"/>
      <c r="I167" s="120"/>
      <c r="J167" s="120"/>
      <c r="K167" s="120"/>
      <c r="L167" s="120"/>
      <c r="M167" s="120"/>
    </row>
    <row r="168" spans="1:13" ht="24.95" customHeight="1" x14ac:dyDescent="0.2">
      <c r="A168" s="16">
        <v>163</v>
      </c>
      <c r="B168" s="231"/>
      <c r="C168" s="212"/>
      <c r="D168" s="51"/>
      <c r="E168" s="50"/>
      <c r="F168" s="241"/>
      <c r="G168" s="120"/>
      <c r="H168" s="120"/>
      <c r="I168" s="120"/>
      <c r="J168" s="120"/>
      <c r="K168" s="120"/>
      <c r="L168" s="120"/>
      <c r="M168" s="120"/>
    </row>
    <row r="169" spans="1:13" ht="24.95" customHeight="1" x14ac:dyDescent="0.2">
      <c r="A169" s="16">
        <v>164</v>
      </c>
      <c r="B169" s="231"/>
      <c r="C169" s="212"/>
      <c r="D169" s="51"/>
      <c r="E169" s="50"/>
      <c r="F169" s="241"/>
      <c r="G169" s="120"/>
      <c r="H169" s="120"/>
      <c r="I169" s="120"/>
      <c r="J169" s="120"/>
      <c r="K169" s="120"/>
      <c r="L169" s="120"/>
      <c r="M169" s="120"/>
    </row>
    <row r="170" spans="1:13" ht="24.95" customHeight="1" x14ac:dyDescent="0.2">
      <c r="A170" s="16">
        <v>165</v>
      </c>
      <c r="B170" s="231"/>
      <c r="C170" s="212"/>
      <c r="D170" s="51"/>
      <c r="E170" s="50"/>
      <c r="F170" s="241"/>
      <c r="G170" s="120"/>
      <c r="H170" s="120"/>
      <c r="I170" s="120"/>
      <c r="J170" s="120"/>
      <c r="K170" s="120"/>
      <c r="L170" s="120"/>
      <c r="M170" s="120"/>
    </row>
    <row r="171" spans="1:13" ht="24.95" customHeight="1" x14ac:dyDescent="0.2">
      <c r="A171" s="16">
        <v>166</v>
      </c>
      <c r="B171" s="231"/>
      <c r="C171" s="212"/>
      <c r="D171" s="51"/>
      <c r="E171" s="50"/>
      <c r="F171" s="241"/>
      <c r="G171" s="120"/>
      <c r="H171" s="120"/>
      <c r="I171" s="120"/>
      <c r="J171" s="120"/>
      <c r="K171" s="120"/>
      <c r="L171" s="120"/>
      <c r="M171" s="120"/>
    </row>
    <row r="172" spans="1:13" ht="24.95" customHeight="1" x14ac:dyDescent="0.2">
      <c r="A172" s="16">
        <v>167</v>
      </c>
      <c r="B172" s="231"/>
      <c r="C172" s="212"/>
      <c r="D172" s="51"/>
      <c r="E172" s="50"/>
      <c r="F172" s="241"/>
      <c r="G172" s="120"/>
      <c r="H172" s="120"/>
      <c r="I172" s="120"/>
      <c r="J172" s="120"/>
      <c r="K172" s="120"/>
      <c r="L172" s="120"/>
      <c r="M172" s="120"/>
    </row>
    <row r="173" spans="1:13" ht="24.95" customHeight="1" x14ac:dyDescent="0.2">
      <c r="A173" s="16">
        <v>168</v>
      </c>
      <c r="B173" s="231"/>
      <c r="C173" s="212"/>
      <c r="D173" s="51"/>
      <c r="E173" s="50"/>
      <c r="F173" s="241"/>
      <c r="G173" s="120"/>
      <c r="H173" s="120"/>
      <c r="I173" s="120"/>
      <c r="J173" s="120"/>
      <c r="K173" s="120"/>
      <c r="L173" s="120"/>
      <c r="M173" s="120"/>
    </row>
    <row r="174" spans="1:13" ht="24.95" customHeight="1" x14ac:dyDescent="0.2">
      <c r="A174" s="16">
        <v>169</v>
      </c>
      <c r="B174" s="231"/>
      <c r="C174" s="212"/>
      <c r="D174" s="51"/>
      <c r="E174" s="50"/>
      <c r="F174" s="241"/>
      <c r="G174" s="120"/>
      <c r="H174" s="120"/>
      <c r="I174" s="120"/>
      <c r="J174" s="120"/>
      <c r="K174" s="120"/>
      <c r="L174" s="120"/>
      <c r="M174" s="120"/>
    </row>
    <row r="175" spans="1:13" ht="24.95" customHeight="1" x14ac:dyDescent="0.2">
      <c r="A175" s="16">
        <v>170</v>
      </c>
      <c r="B175" s="231"/>
      <c r="C175" s="212"/>
      <c r="D175" s="51"/>
      <c r="E175" s="50"/>
      <c r="F175" s="241"/>
      <c r="G175" s="120"/>
      <c r="H175" s="120"/>
      <c r="I175" s="120"/>
      <c r="J175" s="120"/>
      <c r="K175" s="120"/>
      <c r="L175" s="120"/>
      <c r="M175" s="120"/>
    </row>
    <row r="176" spans="1:13" ht="24.95" customHeight="1" x14ac:dyDescent="0.2">
      <c r="A176" s="16">
        <v>171</v>
      </c>
      <c r="B176" s="231"/>
      <c r="C176" s="212"/>
      <c r="D176" s="51"/>
      <c r="E176" s="50"/>
      <c r="F176" s="241"/>
      <c r="G176" s="120"/>
      <c r="H176" s="120"/>
      <c r="I176" s="120"/>
      <c r="J176" s="120"/>
      <c r="K176" s="120"/>
      <c r="L176" s="120"/>
      <c r="M176" s="120"/>
    </row>
    <row r="177" spans="1:13" ht="24.95" customHeight="1" x14ac:dyDescent="0.2">
      <c r="A177" s="16">
        <v>172</v>
      </c>
      <c r="B177" s="231"/>
      <c r="C177" s="212"/>
      <c r="D177" s="51"/>
      <c r="E177" s="50"/>
      <c r="F177" s="241"/>
      <c r="G177" s="120"/>
      <c r="H177" s="120"/>
      <c r="I177" s="120"/>
      <c r="J177" s="120"/>
      <c r="K177" s="120"/>
      <c r="L177" s="120"/>
      <c r="M177" s="120"/>
    </row>
    <row r="178" spans="1:13" ht="24.95" customHeight="1" x14ac:dyDescent="0.2">
      <c r="A178" s="16">
        <v>173</v>
      </c>
      <c r="B178" s="231"/>
      <c r="C178" s="212"/>
      <c r="D178" s="51"/>
      <c r="E178" s="50"/>
      <c r="F178" s="241"/>
      <c r="G178" s="120"/>
      <c r="H178" s="120"/>
      <c r="I178" s="120"/>
      <c r="J178" s="120"/>
      <c r="K178" s="120"/>
      <c r="L178" s="120"/>
      <c r="M178" s="120"/>
    </row>
    <row r="179" spans="1:13" ht="24.95" customHeight="1" x14ac:dyDescent="0.2">
      <c r="A179" s="16">
        <v>174</v>
      </c>
      <c r="B179" s="231"/>
      <c r="C179" s="212"/>
      <c r="D179" s="51"/>
      <c r="E179" s="50"/>
      <c r="F179" s="241"/>
      <c r="G179" s="120"/>
      <c r="H179" s="120"/>
      <c r="I179" s="120"/>
      <c r="J179" s="120"/>
      <c r="K179" s="120"/>
      <c r="L179" s="120"/>
      <c r="M179" s="120"/>
    </row>
    <row r="180" spans="1:13" ht="24.95" customHeight="1" x14ac:dyDescent="0.2">
      <c r="A180" s="16">
        <v>175</v>
      </c>
      <c r="B180" s="231"/>
      <c r="C180" s="212"/>
      <c r="D180" s="51"/>
      <c r="E180" s="50"/>
      <c r="F180" s="241"/>
      <c r="G180" s="120"/>
      <c r="H180" s="120"/>
      <c r="I180" s="120"/>
      <c r="J180" s="120"/>
      <c r="K180" s="120"/>
      <c r="L180" s="120"/>
      <c r="M180" s="120"/>
    </row>
    <row r="181" spans="1:13" ht="24.95" customHeight="1" x14ac:dyDescent="0.2">
      <c r="A181" s="16">
        <v>176</v>
      </c>
      <c r="B181" s="231"/>
      <c r="C181" s="212"/>
      <c r="D181" s="51"/>
      <c r="E181" s="50"/>
      <c r="F181" s="241"/>
      <c r="G181" s="120"/>
      <c r="H181" s="120"/>
      <c r="I181" s="120"/>
      <c r="J181" s="120"/>
      <c r="K181" s="120"/>
      <c r="L181" s="120"/>
      <c r="M181" s="120"/>
    </row>
    <row r="182" spans="1:13" ht="24.95" customHeight="1" x14ac:dyDescent="0.2">
      <c r="A182" s="16">
        <v>177</v>
      </c>
      <c r="B182" s="231"/>
      <c r="C182" s="212"/>
      <c r="D182" s="51"/>
      <c r="E182" s="50"/>
      <c r="F182" s="241"/>
      <c r="G182" s="120"/>
      <c r="H182" s="120"/>
      <c r="I182" s="120"/>
      <c r="J182" s="120"/>
      <c r="K182" s="120"/>
      <c r="L182" s="120"/>
      <c r="M182" s="120"/>
    </row>
    <row r="183" spans="1:13" ht="24.95" customHeight="1" x14ac:dyDescent="0.2">
      <c r="A183" s="16">
        <v>178</v>
      </c>
      <c r="B183" s="231"/>
      <c r="C183" s="212"/>
      <c r="D183" s="51"/>
      <c r="E183" s="50"/>
      <c r="F183" s="241"/>
      <c r="G183" s="120"/>
      <c r="H183" s="120"/>
      <c r="I183" s="120"/>
      <c r="J183" s="120"/>
      <c r="K183" s="120"/>
      <c r="L183" s="120"/>
      <c r="M183" s="120"/>
    </row>
    <row r="184" spans="1:13" ht="24.95" customHeight="1" x14ac:dyDescent="0.2">
      <c r="A184" s="16">
        <v>179</v>
      </c>
      <c r="B184" s="231"/>
      <c r="C184" s="212"/>
      <c r="D184" s="51"/>
      <c r="E184" s="50"/>
      <c r="F184" s="241"/>
      <c r="G184" s="120"/>
      <c r="H184" s="120"/>
      <c r="I184" s="120"/>
      <c r="J184" s="120"/>
      <c r="K184" s="120"/>
      <c r="L184" s="120"/>
      <c r="M184" s="120"/>
    </row>
    <row r="185" spans="1:13" ht="24.95" customHeight="1" x14ac:dyDescent="0.2">
      <c r="A185" s="16">
        <v>180</v>
      </c>
      <c r="B185" s="231"/>
      <c r="C185" s="212"/>
      <c r="D185" s="51"/>
      <c r="E185" s="50"/>
      <c r="F185" s="241"/>
      <c r="G185" s="120"/>
      <c r="H185" s="120"/>
      <c r="I185" s="120"/>
      <c r="J185" s="120"/>
      <c r="K185" s="120"/>
      <c r="L185" s="120"/>
      <c r="M185" s="120"/>
    </row>
    <row r="186" spans="1:13" ht="24.95" customHeight="1" x14ac:dyDescent="0.2">
      <c r="A186" s="16">
        <v>181</v>
      </c>
      <c r="B186" s="231"/>
      <c r="C186" s="212"/>
      <c r="D186" s="51"/>
      <c r="E186" s="50"/>
      <c r="F186" s="241"/>
      <c r="G186" s="120"/>
      <c r="H186" s="120"/>
      <c r="I186" s="120"/>
      <c r="J186" s="120"/>
      <c r="K186" s="120"/>
      <c r="L186" s="120"/>
      <c r="M186" s="120"/>
    </row>
    <row r="187" spans="1:13" ht="24.95" customHeight="1" x14ac:dyDescent="0.2">
      <c r="A187" s="16">
        <v>182</v>
      </c>
      <c r="B187" s="231"/>
      <c r="C187" s="212"/>
      <c r="D187" s="51"/>
      <c r="E187" s="50"/>
      <c r="F187" s="241"/>
      <c r="G187" s="120"/>
      <c r="H187" s="120"/>
      <c r="I187" s="120"/>
      <c r="J187" s="120"/>
      <c r="K187" s="120"/>
      <c r="L187" s="120"/>
      <c r="M187" s="120"/>
    </row>
    <row r="188" spans="1:13" ht="24.95" customHeight="1" x14ac:dyDescent="0.2">
      <c r="A188" s="16">
        <v>183</v>
      </c>
      <c r="B188" s="231"/>
      <c r="C188" s="212"/>
      <c r="D188" s="51"/>
      <c r="E188" s="50"/>
      <c r="F188" s="241"/>
      <c r="G188" s="120"/>
      <c r="H188" s="120"/>
      <c r="I188" s="120"/>
      <c r="J188" s="120"/>
      <c r="K188" s="120"/>
      <c r="L188" s="120"/>
      <c r="M188" s="120"/>
    </row>
    <row r="189" spans="1:13" ht="24.95" customHeight="1" x14ac:dyDescent="0.2">
      <c r="A189" s="16">
        <v>184</v>
      </c>
      <c r="B189" s="231"/>
      <c r="C189" s="212"/>
      <c r="D189" s="51"/>
      <c r="E189" s="50"/>
      <c r="F189" s="241"/>
      <c r="G189" s="120"/>
      <c r="H189" s="120"/>
      <c r="I189" s="120"/>
      <c r="J189" s="120"/>
      <c r="K189" s="120"/>
      <c r="L189" s="120"/>
      <c r="M189" s="120"/>
    </row>
    <row r="190" spans="1:13" ht="24.95" customHeight="1" x14ac:dyDescent="0.2">
      <c r="A190" s="16">
        <v>185</v>
      </c>
      <c r="B190" s="231"/>
      <c r="C190" s="212"/>
      <c r="D190" s="51"/>
      <c r="E190" s="50"/>
      <c r="F190" s="241"/>
      <c r="G190" s="120"/>
      <c r="H190" s="120"/>
      <c r="I190" s="120"/>
      <c r="J190" s="120"/>
      <c r="K190" s="120"/>
      <c r="L190" s="120"/>
      <c r="M190" s="120"/>
    </row>
    <row r="191" spans="1:13" ht="24.95" customHeight="1" x14ac:dyDescent="0.2">
      <c r="A191" s="16">
        <v>186</v>
      </c>
      <c r="B191" s="231"/>
      <c r="C191" s="212"/>
      <c r="D191" s="51"/>
      <c r="E191" s="50"/>
      <c r="F191" s="241"/>
      <c r="G191" s="120"/>
      <c r="H191" s="120"/>
      <c r="I191" s="120"/>
      <c r="J191" s="120"/>
      <c r="K191" s="120"/>
      <c r="L191" s="120"/>
      <c r="M191" s="120"/>
    </row>
    <row r="192" spans="1:13" ht="24.95" customHeight="1" x14ac:dyDescent="0.2">
      <c r="A192" s="16">
        <v>187</v>
      </c>
      <c r="B192" s="231"/>
      <c r="C192" s="212"/>
      <c r="D192" s="51"/>
      <c r="E192" s="50"/>
      <c r="F192" s="241"/>
      <c r="G192" s="120"/>
      <c r="H192" s="120"/>
      <c r="I192" s="120"/>
      <c r="J192" s="120"/>
      <c r="K192" s="120"/>
      <c r="L192" s="120"/>
      <c r="M192" s="120"/>
    </row>
    <row r="193" spans="1:13" ht="24.95" customHeight="1" x14ac:dyDescent="0.2">
      <c r="A193" s="16">
        <v>188</v>
      </c>
      <c r="B193" s="231"/>
      <c r="C193" s="212"/>
      <c r="D193" s="51"/>
      <c r="E193" s="50"/>
      <c r="F193" s="241"/>
      <c r="G193" s="120"/>
      <c r="H193" s="120"/>
      <c r="I193" s="120"/>
      <c r="J193" s="120"/>
      <c r="K193" s="120"/>
      <c r="L193" s="120"/>
      <c r="M193" s="120"/>
    </row>
    <row r="194" spans="1:13" ht="24.95" customHeight="1" x14ac:dyDescent="0.2">
      <c r="A194" s="16">
        <v>189</v>
      </c>
      <c r="B194" s="231"/>
      <c r="C194" s="212"/>
      <c r="D194" s="51"/>
      <c r="E194" s="50"/>
      <c r="F194" s="241"/>
      <c r="G194" s="120"/>
      <c r="H194" s="120"/>
      <c r="I194" s="120"/>
      <c r="J194" s="120"/>
      <c r="K194" s="120"/>
      <c r="L194" s="120"/>
      <c r="M194" s="120"/>
    </row>
    <row r="195" spans="1:13" ht="24.95" customHeight="1" x14ac:dyDescent="0.2">
      <c r="A195" s="16">
        <v>190</v>
      </c>
      <c r="B195" s="231"/>
      <c r="C195" s="212"/>
      <c r="D195" s="51"/>
      <c r="E195" s="50"/>
      <c r="F195" s="241"/>
      <c r="G195" s="120"/>
      <c r="H195" s="120"/>
      <c r="I195" s="120"/>
      <c r="J195" s="120"/>
      <c r="K195" s="120"/>
      <c r="L195" s="120"/>
      <c r="M195" s="120"/>
    </row>
    <row r="196" spans="1:13" ht="24.95" customHeight="1" x14ac:dyDescent="0.2">
      <c r="A196" s="16">
        <v>191</v>
      </c>
      <c r="B196" s="231"/>
      <c r="C196" s="212"/>
      <c r="D196" s="51"/>
      <c r="E196" s="50"/>
      <c r="F196" s="241"/>
      <c r="G196" s="120"/>
      <c r="H196" s="120"/>
      <c r="I196" s="120"/>
      <c r="J196" s="120"/>
      <c r="K196" s="120"/>
      <c r="L196" s="120"/>
      <c r="M196" s="120"/>
    </row>
    <row r="197" spans="1:13" ht="24.95" customHeight="1" x14ac:dyDescent="0.2">
      <c r="A197" s="16">
        <v>192</v>
      </c>
      <c r="B197" s="231"/>
      <c r="C197" s="212"/>
      <c r="D197" s="51"/>
      <c r="E197" s="50"/>
      <c r="F197" s="241"/>
      <c r="G197" s="120"/>
      <c r="H197" s="120"/>
      <c r="I197" s="120"/>
      <c r="J197" s="120"/>
      <c r="K197" s="120"/>
      <c r="L197" s="120"/>
      <c r="M197" s="120"/>
    </row>
    <row r="198" spans="1:13" ht="24.95" customHeight="1" x14ac:dyDescent="0.2">
      <c r="A198" s="16">
        <v>193</v>
      </c>
      <c r="B198" s="231"/>
      <c r="C198" s="212"/>
      <c r="D198" s="51"/>
      <c r="E198" s="50"/>
      <c r="F198" s="241"/>
      <c r="G198" s="120"/>
      <c r="H198" s="120"/>
      <c r="I198" s="120"/>
      <c r="J198" s="120"/>
      <c r="K198" s="120"/>
      <c r="L198" s="120"/>
      <c r="M198" s="120"/>
    </row>
    <row r="199" spans="1:13" ht="24.95" customHeight="1" x14ac:dyDescent="0.2">
      <c r="A199" s="16">
        <v>194</v>
      </c>
      <c r="B199" s="231"/>
      <c r="C199" s="212"/>
      <c r="D199" s="51"/>
      <c r="E199" s="50"/>
      <c r="F199" s="241"/>
      <c r="G199" s="120"/>
      <c r="H199" s="120"/>
      <c r="I199" s="120"/>
      <c r="J199" s="120"/>
      <c r="K199" s="120"/>
      <c r="L199" s="120"/>
      <c r="M199" s="120"/>
    </row>
    <row r="200" spans="1:13" ht="24.95" customHeight="1" x14ac:dyDescent="0.2">
      <c r="A200" s="16">
        <v>195</v>
      </c>
      <c r="B200" s="231"/>
      <c r="C200" s="212"/>
      <c r="D200" s="51"/>
      <c r="E200" s="50"/>
      <c r="F200" s="241"/>
      <c r="G200" s="120"/>
      <c r="H200" s="120"/>
      <c r="I200" s="120"/>
      <c r="J200" s="120"/>
      <c r="K200" s="120"/>
      <c r="L200" s="120"/>
      <c r="M200" s="120"/>
    </row>
    <row r="201" spans="1:13" ht="24.95" customHeight="1" x14ac:dyDescent="0.2">
      <c r="A201" s="16">
        <v>196</v>
      </c>
      <c r="B201" s="231"/>
      <c r="C201" s="212"/>
      <c r="D201" s="51"/>
      <c r="E201" s="50"/>
      <c r="F201" s="241"/>
      <c r="G201" s="120"/>
      <c r="H201" s="120"/>
      <c r="I201" s="120"/>
      <c r="J201" s="120"/>
      <c r="K201" s="120"/>
      <c r="L201" s="120"/>
      <c r="M201" s="120"/>
    </row>
    <row r="202" spans="1:13" ht="24.95" customHeight="1" x14ac:dyDescent="0.2">
      <c r="A202" s="16">
        <v>197</v>
      </c>
      <c r="B202" s="231"/>
      <c r="C202" s="212"/>
      <c r="D202" s="51"/>
      <c r="E202" s="50"/>
      <c r="F202" s="241"/>
      <c r="G202" s="120"/>
      <c r="H202" s="120"/>
      <c r="I202" s="120"/>
      <c r="J202" s="120"/>
      <c r="K202" s="120"/>
      <c r="L202" s="120"/>
      <c r="M202" s="120"/>
    </row>
    <row r="203" spans="1:13" ht="24.95" customHeight="1" x14ac:dyDescent="0.2">
      <c r="A203" s="16">
        <v>198</v>
      </c>
      <c r="B203" s="231"/>
      <c r="C203" s="212"/>
      <c r="D203" s="51"/>
      <c r="E203" s="50"/>
      <c r="F203" s="241"/>
      <c r="G203" s="120"/>
      <c r="H203" s="120"/>
      <c r="I203" s="120"/>
      <c r="J203" s="120"/>
      <c r="K203" s="120"/>
      <c r="L203" s="120"/>
      <c r="M203" s="120"/>
    </row>
    <row r="204" spans="1:13" ht="24.95" customHeight="1" x14ac:dyDescent="0.2">
      <c r="A204" s="16">
        <v>199</v>
      </c>
      <c r="B204" s="231"/>
      <c r="C204" s="212"/>
      <c r="D204" s="51"/>
      <c r="E204" s="50"/>
      <c r="F204" s="241"/>
      <c r="G204" s="120"/>
      <c r="H204" s="120"/>
      <c r="I204" s="120"/>
      <c r="J204" s="120"/>
      <c r="K204" s="120"/>
      <c r="L204" s="120"/>
      <c r="M204" s="120"/>
    </row>
    <row r="205" spans="1:13" ht="24.95" customHeight="1" thickBot="1" x14ac:dyDescent="0.25">
      <c r="A205" s="16">
        <v>200</v>
      </c>
      <c r="B205" s="233"/>
      <c r="C205" s="201"/>
      <c r="D205" s="53"/>
      <c r="E205" s="53"/>
      <c r="F205" s="244"/>
      <c r="G205" s="120"/>
      <c r="H205" s="120"/>
      <c r="I205" s="120"/>
      <c r="J205" s="120"/>
      <c r="K205" s="120"/>
      <c r="L205" s="120"/>
      <c r="M205" s="120"/>
    </row>
  </sheetData>
  <sheetProtection sheet="1" objects="1" scenarios="1" insertRows="0"/>
  <mergeCells count="4">
    <mergeCell ref="A1:F1"/>
    <mergeCell ref="A2:B2"/>
    <mergeCell ref="A3:B3"/>
    <mergeCell ref="A4:B4"/>
  </mergeCells>
  <dataValidations count="2">
    <dataValidation type="list" allowBlank="1" showInputMessage="1" showErrorMessage="1" promptTitle="Compliance Code" prompt="1 - Compliant (service complete)_x000a_2- Not Compliant (service complete)_x000a_3 - No service provided_x000a_4 - Service incomplete_x000a_5 - Can't determine if service is indicated_x000a_6 - Patient refused/declined service_x000a_7- Excluded" sqref="E6:E205">
      <formula1>"1,2,3,4,5,6,7"</formula1>
    </dataValidation>
    <dataValidation type="date" allowBlank="1" showInputMessage="1" showErrorMessage="1" errorTitle="Date of birth out of range" error="For inclusion in this universe, the patient must have a date of birth between the dates of 1/1/1975 and 12/31/2010." sqref="C6:C205">
      <formula1>27395</formula1>
      <formula2>40543</formula2>
    </dataValidation>
  </dataValidations>
  <pageMargins left="0.5" right="0.5" top="0.5" bottom="0.5"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L205"/>
  <sheetViews>
    <sheetView workbookViewId="0">
      <selection activeCell="A76" sqref="A76:A205"/>
    </sheetView>
  </sheetViews>
  <sheetFormatPr defaultRowHeight="12.75" x14ac:dyDescent="0.2"/>
  <cols>
    <col min="2" max="2" width="17" style="234" customWidth="1"/>
    <col min="3" max="3" width="13.85546875" customWidth="1"/>
    <col min="4" max="4" width="14.7109375" customWidth="1"/>
    <col min="5" max="5" width="12.28515625" customWidth="1"/>
    <col min="6" max="6" width="72" style="9" customWidth="1"/>
  </cols>
  <sheetData>
    <row r="1" spans="1:12" ht="25.5" customHeight="1" thickBot="1" x14ac:dyDescent="0.25">
      <c r="A1" s="305" t="s">
        <v>271</v>
      </c>
      <c r="B1" s="306"/>
      <c r="C1" s="306"/>
      <c r="D1" s="307"/>
      <c r="E1" s="316"/>
      <c r="F1" s="308"/>
      <c r="G1" s="119"/>
      <c r="H1" s="119"/>
      <c r="I1" s="120"/>
      <c r="J1" s="120"/>
      <c r="K1" s="120"/>
      <c r="L1" s="120"/>
    </row>
    <row r="2" spans="1:12" ht="24.95" customHeight="1" thickBot="1" x14ac:dyDescent="0.25">
      <c r="A2" s="309" t="s">
        <v>5</v>
      </c>
      <c r="B2" s="309"/>
      <c r="C2" s="54"/>
      <c r="D2" s="22"/>
      <c r="E2" s="23"/>
      <c r="F2" s="237" t="s">
        <v>8</v>
      </c>
      <c r="G2" s="120"/>
      <c r="H2" s="120"/>
      <c r="I2" s="120"/>
      <c r="J2" s="120"/>
      <c r="K2" s="120"/>
      <c r="L2" s="120"/>
    </row>
    <row r="3" spans="1:12" ht="24.95" customHeight="1" thickBot="1" x14ac:dyDescent="0.25">
      <c r="A3" s="309" t="s">
        <v>7</v>
      </c>
      <c r="B3" s="309"/>
      <c r="C3" s="47">
        <f>COUNTA(B6:B205)-F3</f>
        <v>0</v>
      </c>
      <c r="D3" s="24"/>
      <c r="E3" s="25"/>
      <c r="F3" s="245">
        <f>COUNTIF(E6:E205, 7)</f>
        <v>0</v>
      </c>
      <c r="G3" s="120"/>
      <c r="H3" s="120"/>
      <c r="I3" s="120"/>
      <c r="J3" s="120"/>
      <c r="K3" s="120"/>
      <c r="L3" s="120"/>
    </row>
    <row r="4" spans="1:12" ht="24.95" customHeight="1" thickBot="1" x14ac:dyDescent="0.25">
      <c r="A4" s="304" t="s">
        <v>6</v>
      </c>
      <c r="B4" s="304"/>
      <c r="C4" s="48">
        <f>COUNTIF(E6:E205, 1)</f>
        <v>0</v>
      </c>
      <c r="D4" s="26"/>
      <c r="E4" s="27"/>
      <c r="F4" s="246"/>
      <c r="G4" s="120"/>
      <c r="H4" s="120"/>
      <c r="I4" s="120"/>
      <c r="J4" s="120"/>
      <c r="K4" s="120"/>
      <c r="L4" s="120"/>
    </row>
    <row r="5" spans="1:12" ht="51.75" thickBot="1" x14ac:dyDescent="0.25">
      <c r="A5" s="12" t="s">
        <v>4</v>
      </c>
      <c r="B5" s="228" t="s">
        <v>0</v>
      </c>
      <c r="C5" s="13" t="s">
        <v>1</v>
      </c>
      <c r="D5" s="13" t="s">
        <v>157</v>
      </c>
      <c r="E5" s="21" t="s">
        <v>20</v>
      </c>
      <c r="F5" s="15" t="s">
        <v>3</v>
      </c>
      <c r="G5" s="121"/>
      <c r="H5" s="121"/>
      <c r="I5" s="120"/>
      <c r="J5" s="120"/>
      <c r="K5" s="120"/>
      <c r="L5" s="120"/>
    </row>
    <row r="6" spans="1:12" ht="24.95" customHeight="1" x14ac:dyDescent="0.2">
      <c r="A6" s="16">
        <v>1</v>
      </c>
      <c r="B6" s="230"/>
      <c r="C6" s="152"/>
      <c r="D6" s="152"/>
      <c r="E6" s="50"/>
      <c r="F6" s="240"/>
      <c r="G6" s="120"/>
      <c r="H6" s="120"/>
      <c r="I6" s="120"/>
      <c r="J6" s="120"/>
      <c r="K6" s="120"/>
      <c r="L6" s="120"/>
    </row>
    <row r="7" spans="1:12" ht="24.95" customHeight="1" x14ac:dyDescent="0.2">
      <c r="A7" s="17">
        <f t="shared" ref="A7:A70" si="0">1+A6</f>
        <v>2</v>
      </c>
      <c r="B7" s="230"/>
      <c r="C7" s="212"/>
      <c r="D7" s="212"/>
      <c r="E7" s="50"/>
      <c r="F7" s="241"/>
      <c r="G7" s="120"/>
      <c r="H7" s="120"/>
      <c r="I7" s="120"/>
      <c r="J7" s="120"/>
      <c r="K7" s="120"/>
      <c r="L7" s="120"/>
    </row>
    <row r="8" spans="1:12" ht="24.95" customHeight="1" x14ac:dyDescent="0.2">
      <c r="A8" s="17">
        <f t="shared" si="0"/>
        <v>3</v>
      </c>
      <c r="B8" s="230"/>
      <c r="C8" s="212"/>
      <c r="D8" s="212"/>
      <c r="E8" s="50"/>
      <c r="F8" s="241"/>
      <c r="G8" s="120"/>
      <c r="H8" s="120"/>
      <c r="I8" s="120"/>
      <c r="J8" s="120"/>
      <c r="K8" s="120"/>
      <c r="L8" s="120"/>
    </row>
    <row r="9" spans="1:12" ht="24.95" customHeight="1" x14ac:dyDescent="0.2">
      <c r="A9" s="17">
        <f t="shared" si="0"/>
        <v>4</v>
      </c>
      <c r="B9" s="230"/>
      <c r="C9" s="212"/>
      <c r="D9" s="212"/>
      <c r="E9" s="50"/>
      <c r="F9" s="241"/>
      <c r="G9" s="120"/>
      <c r="H9" s="120"/>
      <c r="I9" s="120"/>
      <c r="J9" s="120"/>
      <c r="K9" s="120"/>
      <c r="L9" s="120"/>
    </row>
    <row r="10" spans="1:12" ht="24.95" customHeight="1" x14ac:dyDescent="0.2">
      <c r="A10" s="17">
        <f t="shared" si="0"/>
        <v>5</v>
      </c>
      <c r="B10" s="230"/>
      <c r="C10" s="212"/>
      <c r="D10" s="214"/>
      <c r="E10" s="50"/>
      <c r="F10" s="241"/>
      <c r="G10" s="120"/>
      <c r="H10" s="120"/>
      <c r="I10" s="120"/>
      <c r="J10" s="120"/>
      <c r="K10" s="120"/>
      <c r="L10" s="120"/>
    </row>
    <row r="11" spans="1:12" ht="24.95" customHeight="1" x14ac:dyDescent="0.2">
      <c r="A11" s="17">
        <f t="shared" si="0"/>
        <v>6</v>
      </c>
      <c r="B11" s="230"/>
      <c r="C11" s="212"/>
      <c r="D11" s="212"/>
      <c r="E11" s="50"/>
      <c r="F11" s="241"/>
      <c r="G11" s="120"/>
      <c r="H11" s="120"/>
      <c r="I11" s="120"/>
      <c r="J11" s="120"/>
      <c r="K11" s="120"/>
      <c r="L11" s="120"/>
    </row>
    <row r="12" spans="1:12" ht="24.95" customHeight="1" x14ac:dyDescent="0.2">
      <c r="A12" s="17">
        <f t="shared" si="0"/>
        <v>7</v>
      </c>
      <c r="B12" s="230"/>
      <c r="C12" s="212"/>
      <c r="D12" s="212"/>
      <c r="E12" s="50"/>
      <c r="F12" s="241"/>
      <c r="G12" s="120"/>
      <c r="H12" s="120"/>
      <c r="I12" s="120"/>
      <c r="J12" s="120"/>
      <c r="K12" s="120"/>
      <c r="L12" s="120"/>
    </row>
    <row r="13" spans="1:12" ht="24.95" customHeight="1" x14ac:dyDescent="0.2">
      <c r="A13" s="17">
        <f t="shared" si="0"/>
        <v>8</v>
      </c>
      <c r="B13" s="230"/>
      <c r="C13" s="212"/>
      <c r="D13" s="212"/>
      <c r="E13" s="50"/>
      <c r="F13" s="241"/>
      <c r="G13" s="120"/>
      <c r="H13" s="120"/>
      <c r="I13" s="120"/>
      <c r="J13" s="120"/>
      <c r="K13" s="120"/>
      <c r="L13" s="120"/>
    </row>
    <row r="14" spans="1:12" ht="24.95" customHeight="1" x14ac:dyDescent="0.2">
      <c r="A14" s="17">
        <f t="shared" si="0"/>
        <v>9</v>
      </c>
      <c r="B14" s="230"/>
      <c r="C14" s="212"/>
      <c r="D14" s="212"/>
      <c r="E14" s="50"/>
      <c r="F14" s="241"/>
      <c r="G14" s="120"/>
      <c r="H14" s="120"/>
      <c r="I14" s="120"/>
      <c r="J14" s="120"/>
      <c r="K14" s="120"/>
      <c r="L14" s="120"/>
    </row>
    <row r="15" spans="1:12" ht="24.95" customHeight="1" x14ac:dyDescent="0.2">
      <c r="A15" s="17">
        <f t="shared" si="0"/>
        <v>10</v>
      </c>
      <c r="B15" s="230"/>
      <c r="C15" s="212"/>
      <c r="D15" s="212"/>
      <c r="E15" s="50"/>
      <c r="F15" s="241"/>
      <c r="G15" s="120"/>
      <c r="H15" s="120"/>
      <c r="I15" s="120"/>
      <c r="J15" s="120"/>
      <c r="K15" s="120"/>
      <c r="L15" s="120"/>
    </row>
    <row r="16" spans="1:12" ht="24.95" customHeight="1" x14ac:dyDescent="0.2">
      <c r="A16" s="17">
        <f t="shared" si="0"/>
        <v>11</v>
      </c>
      <c r="B16" s="230"/>
      <c r="C16" s="212"/>
      <c r="D16" s="212"/>
      <c r="E16" s="50"/>
      <c r="F16" s="241"/>
      <c r="G16" s="120"/>
      <c r="H16" s="120"/>
      <c r="I16" s="120"/>
      <c r="J16" s="120"/>
      <c r="K16" s="120"/>
      <c r="L16" s="120"/>
    </row>
    <row r="17" spans="1:12" ht="24.95" customHeight="1" x14ac:dyDescent="0.2">
      <c r="A17" s="17">
        <f t="shared" si="0"/>
        <v>12</v>
      </c>
      <c r="B17" s="230"/>
      <c r="C17" s="212"/>
      <c r="D17" s="212"/>
      <c r="E17" s="50"/>
      <c r="F17" s="241"/>
      <c r="G17" s="120"/>
      <c r="H17" s="120"/>
      <c r="I17" s="120"/>
      <c r="J17" s="120"/>
      <c r="K17" s="120"/>
      <c r="L17" s="120"/>
    </row>
    <row r="18" spans="1:12" ht="24.95" customHeight="1" x14ac:dyDescent="0.2">
      <c r="A18" s="17">
        <f t="shared" si="0"/>
        <v>13</v>
      </c>
      <c r="B18" s="230"/>
      <c r="C18" s="212"/>
      <c r="D18" s="212"/>
      <c r="E18" s="50"/>
      <c r="F18" s="241"/>
      <c r="G18" s="120"/>
      <c r="H18" s="120"/>
      <c r="I18" s="120"/>
      <c r="J18" s="120"/>
      <c r="K18" s="120"/>
      <c r="L18" s="120"/>
    </row>
    <row r="19" spans="1:12" ht="24.95" customHeight="1" x14ac:dyDescent="0.2">
      <c r="A19" s="17">
        <f t="shared" si="0"/>
        <v>14</v>
      </c>
      <c r="B19" s="230"/>
      <c r="C19" s="212"/>
      <c r="D19" s="212"/>
      <c r="E19" s="50"/>
      <c r="F19" s="241"/>
      <c r="G19" s="120"/>
      <c r="H19" s="120"/>
      <c r="I19" s="120"/>
      <c r="J19" s="120"/>
      <c r="K19" s="120"/>
      <c r="L19" s="120"/>
    </row>
    <row r="20" spans="1:12" ht="24.95" customHeight="1" x14ac:dyDescent="0.2">
      <c r="A20" s="17">
        <f t="shared" si="0"/>
        <v>15</v>
      </c>
      <c r="B20" s="230"/>
      <c r="C20" s="212"/>
      <c r="D20" s="212"/>
      <c r="E20" s="50"/>
      <c r="F20" s="241"/>
      <c r="G20" s="120"/>
      <c r="H20" s="120"/>
      <c r="I20" s="120"/>
      <c r="J20" s="120"/>
      <c r="K20" s="120"/>
      <c r="L20" s="120"/>
    </row>
    <row r="21" spans="1:12" ht="24.95" customHeight="1" x14ac:dyDescent="0.2">
      <c r="A21" s="17">
        <f t="shared" si="0"/>
        <v>16</v>
      </c>
      <c r="B21" s="230"/>
      <c r="C21" s="212"/>
      <c r="D21" s="212"/>
      <c r="E21" s="50"/>
      <c r="F21" s="241"/>
      <c r="G21" s="120"/>
      <c r="H21" s="120"/>
      <c r="I21" s="120"/>
      <c r="J21" s="120"/>
      <c r="K21" s="120"/>
      <c r="L21" s="120"/>
    </row>
    <row r="22" spans="1:12" ht="24.95" customHeight="1" x14ac:dyDescent="0.2">
      <c r="A22" s="17">
        <f t="shared" si="0"/>
        <v>17</v>
      </c>
      <c r="B22" s="230"/>
      <c r="C22" s="212"/>
      <c r="D22" s="212"/>
      <c r="E22" s="50"/>
      <c r="F22" s="241"/>
      <c r="G22" s="120"/>
      <c r="H22" s="120"/>
      <c r="I22" s="120"/>
      <c r="J22" s="120"/>
      <c r="K22" s="120"/>
      <c r="L22" s="120"/>
    </row>
    <row r="23" spans="1:12" ht="24.95" customHeight="1" x14ac:dyDescent="0.2">
      <c r="A23" s="17">
        <f t="shared" si="0"/>
        <v>18</v>
      </c>
      <c r="B23" s="230"/>
      <c r="C23" s="212"/>
      <c r="D23" s="212"/>
      <c r="E23" s="50"/>
      <c r="F23" s="241"/>
      <c r="G23" s="120"/>
      <c r="H23" s="120"/>
      <c r="I23" s="120"/>
      <c r="J23" s="120"/>
      <c r="K23" s="120"/>
      <c r="L23" s="120"/>
    </row>
    <row r="24" spans="1:12" ht="24.95" customHeight="1" x14ac:dyDescent="0.2">
      <c r="A24" s="17">
        <f t="shared" si="0"/>
        <v>19</v>
      </c>
      <c r="B24" s="230"/>
      <c r="C24" s="212"/>
      <c r="D24" s="212"/>
      <c r="E24" s="50"/>
      <c r="F24" s="241"/>
      <c r="G24" s="120"/>
      <c r="H24" s="120"/>
      <c r="I24" s="120"/>
      <c r="J24" s="120"/>
      <c r="K24" s="120"/>
      <c r="L24" s="120"/>
    </row>
    <row r="25" spans="1:12" ht="24.95" customHeight="1" x14ac:dyDescent="0.2">
      <c r="A25" s="17">
        <f t="shared" si="0"/>
        <v>20</v>
      </c>
      <c r="B25" s="230"/>
      <c r="C25" s="212"/>
      <c r="D25" s="212"/>
      <c r="E25" s="50"/>
      <c r="F25" s="241"/>
      <c r="G25" s="120"/>
      <c r="H25" s="120"/>
      <c r="I25" s="120"/>
      <c r="J25" s="120"/>
      <c r="K25" s="120"/>
      <c r="L25" s="120"/>
    </row>
    <row r="26" spans="1:12" ht="24.95" customHeight="1" x14ac:dyDescent="0.2">
      <c r="A26" s="17">
        <f t="shared" si="0"/>
        <v>21</v>
      </c>
      <c r="B26" s="230"/>
      <c r="C26" s="212"/>
      <c r="D26" s="212"/>
      <c r="E26" s="50"/>
      <c r="F26" s="241"/>
      <c r="G26" s="120"/>
      <c r="H26" s="120"/>
      <c r="I26" s="120"/>
      <c r="J26" s="120"/>
      <c r="K26" s="120"/>
      <c r="L26" s="120"/>
    </row>
    <row r="27" spans="1:12" ht="24.95" customHeight="1" x14ac:dyDescent="0.2">
      <c r="A27" s="17">
        <f t="shared" si="0"/>
        <v>22</v>
      </c>
      <c r="B27" s="230"/>
      <c r="C27" s="212"/>
      <c r="D27" s="212"/>
      <c r="E27" s="50"/>
      <c r="F27" s="241"/>
      <c r="G27" s="120"/>
      <c r="H27" s="120"/>
      <c r="I27" s="120"/>
      <c r="J27" s="120"/>
      <c r="K27" s="120"/>
      <c r="L27" s="120"/>
    </row>
    <row r="28" spans="1:12" ht="24.95" customHeight="1" x14ac:dyDescent="0.2">
      <c r="A28" s="17">
        <f t="shared" si="0"/>
        <v>23</v>
      </c>
      <c r="B28" s="230"/>
      <c r="C28" s="212"/>
      <c r="D28" s="212"/>
      <c r="E28" s="50"/>
      <c r="F28" s="241"/>
      <c r="G28" s="120"/>
      <c r="H28" s="120"/>
      <c r="I28" s="120"/>
      <c r="J28" s="120"/>
      <c r="K28" s="120"/>
      <c r="L28" s="120"/>
    </row>
    <row r="29" spans="1:12" ht="24.95" customHeight="1" x14ac:dyDescent="0.2">
      <c r="A29" s="17">
        <f t="shared" si="0"/>
        <v>24</v>
      </c>
      <c r="B29" s="230"/>
      <c r="C29" s="212"/>
      <c r="D29" s="212"/>
      <c r="E29" s="50"/>
      <c r="F29" s="241"/>
      <c r="G29" s="120"/>
      <c r="H29" s="120"/>
      <c r="I29" s="120"/>
      <c r="J29" s="120"/>
      <c r="K29" s="120"/>
      <c r="L29" s="120"/>
    </row>
    <row r="30" spans="1:12" ht="24.95" customHeight="1" x14ac:dyDescent="0.2">
      <c r="A30" s="17">
        <f t="shared" si="0"/>
        <v>25</v>
      </c>
      <c r="B30" s="230"/>
      <c r="C30" s="212"/>
      <c r="D30" s="212"/>
      <c r="E30" s="50"/>
      <c r="F30" s="241"/>
      <c r="G30" s="120"/>
      <c r="H30" s="120"/>
      <c r="I30" s="120"/>
      <c r="J30" s="120"/>
      <c r="K30" s="120"/>
      <c r="L30" s="120"/>
    </row>
    <row r="31" spans="1:12" ht="24.95" customHeight="1" x14ac:dyDescent="0.2">
      <c r="A31" s="17">
        <f t="shared" si="0"/>
        <v>26</v>
      </c>
      <c r="B31" s="230"/>
      <c r="C31" s="212"/>
      <c r="D31" s="212"/>
      <c r="E31" s="50"/>
      <c r="F31" s="241"/>
      <c r="G31" s="120"/>
      <c r="H31" s="120"/>
      <c r="I31" s="120"/>
      <c r="J31" s="120"/>
      <c r="K31" s="120"/>
      <c r="L31" s="120"/>
    </row>
    <row r="32" spans="1:12" ht="24.95" customHeight="1" x14ac:dyDescent="0.2">
      <c r="A32" s="17">
        <f t="shared" si="0"/>
        <v>27</v>
      </c>
      <c r="B32" s="230"/>
      <c r="C32" s="212"/>
      <c r="D32" s="212"/>
      <c r="E32" s="50"/>
      <c r="F32" s="241"/>
      <c r="G32" s="120"/>
      <c r="H32" s="120"/>
      <c r="I32" s="120"/>
      <c r="J32" s="120"/>
      <c r="K32" s="120"/>
      <c r="L32" s="120"/>
    </row>
    <row r="33" spans="1:12" ht="24.95" customHeight="1" x14ac:dyDescent="0.2">
      <c r="A33" s="17">
        <f t="shared" si="0"/>
        <v>28</v>
      </c>
      <c r="B33" s="230"/>
      <c r="C33" s="212"/>
      <c r="D33" s="212"/>
      <c r="E33" s="50"/>
      <c r="F33" s="241"/>
      <c r="G33" s="120"/>
      <c r="H33" s="120"/>
      <c r="I33" s="120"/>
      <c r="J33" s="120"/>
      <c r="K33" s="120"/>
      <c r="L33" s="120"/>
    </row>
    <row r="34" spans="1:12" ht="24.95" customHeight="1" x14ac:dyDescent="0.2">
      <c r="A34" s="17">
        <f t="shared" si="0"/>
        <v>29</v>
      </c>
      <c r="B34" s="230"/>
      <c r="C34" s="212"/>
      <c r="D34" s="212"/>
      <c r="E34" s="50"/>
      <c r="F34" s="241"/>
      <c r="G34" s="120"/>
      <c r="H34" s="120"/>
      <c r="I34" s="120"/>
      <c r="J34" s="120"/>
      <c r="K34" s="120"/>
      <c r="L34" s="120"/>
    </row>
    <row r="35" spans="1:12" ht="24.95" customHeight="1" x14ac:dyDescent="0.2">
      <c r="A35" s="17">
        <f t="shared" si="0"/>
        <v>30</v>
      </c>
      <c r="B35" s="230"/>
      <c r="C35" s="212"/>
      <c r="D35" s="212"/>
      <c r="E35" s="50"/>
      <c r="F35" s="241"/>
      <c r="G35" s="120"/>
      <c r="H35" s="120"/>
      <c r="I35" s="120"/>
      <c r="J35" s="120"/>
      <c r="K35" s="120"/>
      <c r="L35" s="120"/>
    </row>
    <row r="36" spans="1:12" ht="24.95" customHeight="1" x14ac:dyDescent="0.2">
      <c r="A36" s="17">
        <f t="shared" si="0"/>
        <v>31</v>
      </c>
      <c r="B36" s="230"/>
      <c r="C36" s="212"/>
      <c r="D36" s="212"/>
      <c r="E36" s="50"/>
      <c r="F36" s="241"/>
      <c r="G36" s="120"/>
      <c r="H36" s="120"/>
      <c r="I36" s="120"/>
      <c r="J36" s="120"/>
      <c r="K36" s="120"/>
      <c r="L36" s="120"/>
    </row>
    <row r="37" spans="1:12" ht="24.95" customHeight="1" x14ac:dyDescent="0.2">
      <c r="A37" s="17">
        <f t="shared" si="0"/>
        <v>32</v>
      </c>
      <c r="B37" s="230"/>
      <c r="C37" s="212"/>
      <c r="D37" s="212"/>
      <c r="E37" s="50"/>
      <c r="F37" s="241"/>
      <c r="G37" s="120"/>
      <c r="H37" s="120"/>
      <c r="I37" s="120"/>
      <c r="J37" s="120"/>
      <c r="K37" s="120"/>
      <c r="L37" s="120"/>
    </row>
    <row r="38" spans="1:12" ht="24.95" customHeight="1" x14ac:dyDescent="0.2">
      <c r="A38" s="17">
        <f t="shared" si="0"/>
        <v>33</v>
      </c>
      <c r="B38" s="230"/>
      <c r="C38" s="212"/>
      <c r="D38" s="212"/>
      <c r="E38" s="50"/>
      <c r="F38" s="241"/>
      <c r="G38" s="120"/>
      <c r="H38" s="120"/>
      <c r="I38" s="120"/>
      <c r="J38" s="120"/>
      <c r="K38" s="120"/>
      <c r="L38" s="120"/>
    </row>
    <row r="39" spans="1:12" ht="24.95" customHeight="1" x14ac:dyDescent="0.2">
      <c r="A39" s="17">
        <f t="shared" si="0"/>
        <v>34</v>
      </c>
      <c r="B39" s="230"/>
      <c r="C39" s="212"/>
      <c r="D39" s="212"/>
      <c r="E39" s="50"/>
      <c r="F39" s="241"/>
      <c r="G39" s="120"/>
      <c r="H39" s="120"/>
      <c r="I39" s="120"/>
      <c r="J39" s="120"/>
      <c r="K39" s="120"/>
      <c r="L39" s="120"/>
    </row>
    <row r="40" spans="1:12" ht="24.95" customHeight="1" x14ac:dyDescent="0.2">
      <c r="A40" s="17">
        <f t="shared" si="0"/>
        <v>35</v>
      </c>
      <c r="B40" s="230"/>
      <c r="C40" s="212"/>
      <c r="D40" s="212"/>
      <c r="E40" s="50"/>
      <c r="F40" s="241"/>
      <c r="G40" s="120"/>
      <c r="H40" s="120"/>
      <c r="I40" s="120"/>
      <c r="J40" s="120"/>
      <c r="K40" s="120"/>
      <c r="L40" s="120"/>
    </row>
    <row r="41" spans="1:12" ht="24.95" customHeight="1" x14ac:dyDescent="0.2">
      <c r="A41" s="17">
        <f t="shared" si="0"/>
        <v>36</v>
      </c>
      <c r="B41" s="230"/>
      <c r="C41" s="212"/>
      <c r="D41" s="212"/>
      <c r="E41" s="50"/>
      <c r="F41" s="241"/>
      <c r="G41" s="120"/>
      <c r="H41" s="120"/>
      <c r="I41" s="120"/>
      <c r="J41" s="120"/>
      <c r="K41" s="120"/>
      <c r="L41" s="120"/>
    </row>
    <row r="42" spans="1:12" ht="24.95" customHeight="1" x14ac:dyDescent="0.2">
      <c r="A42" s="17">
        <f t="shared" si="0"/>
        <v>37</v>
      </c>
      <c r="B42" s="230"/>
      <c r="C42" s="212"/>
      <c r="D42" s="212"/>
      <c r="E42" s="50"/>
      <c r="F42" s="241"/>
      <c r="G42" s="120"/>
      <c r="H42" s="120"/>
      <c r="I42" s="120"/>
      <c r="J42" s="120"/>
      <c r="K42" s="120"/>
      <c r="L42" s="120"/>
    </row>
    <row r="43" spans="1:12" ht="24.95" customHeight="1" x14ac:dyDescent="0.2">
      <c r="A43" s="17">
        <f t="shared" si="0"/>
        <v>38</v>
      </c>
      <c r="B43" s="230"/>
      <c r="C43" s="212"/>
      <c r="D43" s="212"/>
      <c r="E43" s="50"/>
      <c r="F43" s="241"/>
      <c r="G43" s="120"/>
      <c r="H43" s="120"/>
      <c r="I43" s="120"/>
      <c r="J43" s="120"/>
      <c r="K43" s="120"/>
      <c r="L43" s="120"/>
    </row>
    <row r="44" spans="1:12" ht="24.95" customHeight="1" x14ac:dyDescent="0.2">
      <c r="A44" s="17">
        <f t="shared" si="0"/>
        <v>39</v>
      </c>
      <c r="B44" s="230"/>
      <c r="C44" s="212"/>
      <c r="D44" s="212"/>
      <c r="E44" s="50"/>
      <c r="F44" s="241"/>
      <c r="G44" s="120"/>
      <c r="H44" s="120"/>
      <c r="I44" s="120"/>
      <c r="J44" s="120"/>
      <c r="K44" s="120"/>
      <c r="L44" s="120"/>
    </row>
    <row r="45" spans="1:12" ht="24.95" customHeight="1" x14ac:dyDescent="0.2">
      <c r="A45" s="17">
        <f t="shared" si="0"/>
        <v>40</v>
      </c>
      <c r="B45" s="230"/>
      <c r="C45" s="212"/>
      <c r="D45" s="212"/>
      <c r="E45" s="50"/>
      <c r="F45" s="241"/>
      <c r="G45" s="120"/>
      <c r="H45" s="120"/>
      <c r="I45" s="120"/>
      <c r="J45" s="120"/>
      <c r="K45" s="120"/>
      <c r="L45" s="120"/>
    </row>
    <row r="46" spans="1:12" ht="24.95" customHeight="1" x14ac:dyDescent="0.2">
      <c r="A46" s="17">
        <f t="shared" si="0"/>
        <v>41</v>
      </c>
      <c r="B46" s="230"/>
      <c r="C46" s="212"/>
      <c r="D46" s="212"/>
      <c r="E46" s="50"/>
      <c r="F46" s="241"/>
      <c r="G46" s="120"/>
      <c r="H46" s="120"/>
      <c r="I46" s="120"/>
      <c r="J46" s="120"/>
      <c r="K46" s="120"/>
      <c r="L46" s="120"/>
    </row>
    <row r="47" spans="1:12" ht="24.95" customHeight="1" x14ac:dyDescent="0.2">
      <c r="A47" s="17">
        <f t="shared" si="0"/>
        <v>42</v>
      </c>
      <c r="B47" s="230"/>
      <c r="C47" s="212"/>
      <c r="D47" s="212"/>
      <c r="E47" s="50"/>
      <c r="F47" s="241"/>
      <c r="G47" s="120"/>
      <c r="H47" s="120"/>
      <c r="I47" s="120"/>
      <c r="J47" s="120"/>
      <c r="K47" s="120"/>
      <c r="L47" s="120"/>
    </row>
    <row r="48" spans="1:12" ht="24.95" customHeight="1" x14ac:dyDescent="0.2">
      <c r="A48" s="17">
        <f t="shared" si="0"/>
        <v>43</v>
      </c>
      <c r="B48" s="230"/>
      <c r="C48" s="212"/>
      <c r="D48" s="212"/>
      <c r="E48" s="50"/>
      <c r="F48" s="241"/>
      <c r="G48" s="120"/>
      <c r="H48" s="120"/>
      <c r="I48" s="120"/>
      <c r="J48" s="120"/>
      <c r="K48" s="120"/>
      <c r="L48" s="120"/>
    </row>
    <row r="49" spans="1:12" ht="24.95" customHeight="1" x14ac:dyDescent="0.2">
      <c r="A49" s="17">
        <f t="shared" si="0"/>
        <v>44</v>
      </c>
      <c r="B49" s="230"/>
      <c r="C49" s="212"/>
      <c r="D49" s="212"/>
      <c r="E49" s="50"/>
      <c r="F49" s="241"/>
      <c r="G49" s="120"/>
      <c r="H49" s="120"/>
      <c r="I49" s="120"/>
      <c r="J49" s="120"/>
      <c r="K49" s="120"/>
      <c r="L49" s="120"/>
    </row>
    <row r="50" spans="1:12" ht="24.95" customHeight="1" x14ac:dyDescent="0.2">
      <c r="A50" s="17">
        <f t="shared" si="0"/>
        <v>45</v>
      </c>
      <c r="B50" s="230"/>
      <c r="C50" s="212"/>
      <c r="D50" s="212"/>
      <c r="E50" s="50"/>
      <c r="F50" s="241"/>
      <c r="G50" s="120"/>
      <c r="H50" s="120"/>
      <c r="I50" s="120"/>
      <c r="J50" s="120"/>
      <c r="K50" s="120"/>
      <c r="L50" s="120"/>
    </row>
    <row r="51" spans="1:12" ht="24.95" customHeight="1" x14ac:dyDescent="0.2">
      <c r="A51" s="17">
        <f t="shared" si="0"/>
        <v>46</v>
      </c>
      <c r="B51" s="230"/>
      <c r="C51" s="212"/>
      <c r="D51" s="212"/>
      <c r="E51" s="50"/>
      <c r="F51" s="241"/>
      <c r="G51" s="120"/>
      <c r="H51" s="120"/>
      <c r="I51" s="120"/>
      <c r="J51" s="120"/>
      <c r="K51" s="120"/>
      <c r="L51" s="120"/>
    </row>
    <row r="52" spans="1:12" ht="24.95" customHeight="1" x14ac:dyDescent="0.2">
      <c r="A52" s="17">
        <f t="shared" si="0"/>
        <v>47</v>
      </c>
      <c r="B52" s="230"/>
      <c r="C52" s="212"/>
      <c r="D52" s="212"/>
      <c r="E52" s="50"/>
      <c r="F52" s="241"/>
      <c r="G52" s="120"/>
      <c r="H52" s="120"/>
      <c r="I52" s="120"/>
      <c r="J52" s="120"/>
      <c r="K52" s="120"/>
      <c r="L52" s="120"/>
    </row>
    <row r="53" spans="1:12" ht="24.95" customHeight="1" x14ac:dyDescent="0.2">
      <c r="A53" s="17">
        <f t="shared" si="0"/>
        <v>48</v>
      </c>
      <c r="B53" s="230"/>
      <c r="C53" s="212"/>
      <c r="D53" s="212"/>
      <c r="E53" s="50"/>
      <c r="F53" s="241"/>
      <c r="G53" s="120"/>
      <c r="H53" s="120"/>
      <c r="I53" s="120"/>
      <c r="J53" s="120"/>
      <c r="K53" s="120"/>
      <c r="L53" s="120"/>
    </row>
    <row r="54" spans="1:12" ht="24.95" customHeight="1" x14ac:dyDescent="0.2">
      <c r="A54" s="17">
        <f t="shared" si="0"/>
        <v>49</v>
      </c>
      <c r="B54" s="230"/>
      <c r="C54" s="212"/>
      <c r="D54" s="212"/>
      <c r="E54" s="50"/>
      <c r="F54" s="241"/>
      <c r="G54" s="120"/>
      <c r="H54" s="120"/>
      <c r="I54" s="120"/>
      <c r="J54" s="120"/>
      <c r="K54" s="120"/>
      <c r="L54" s="120"/>
    </row>
    <row r="55" spans="1:12" ht="24.95" customHeight="1" x14ac:dyDescent="0.2">
      <c r="A55" s="17">
        <f t="shared" si="0"/>
        <v>50</v>
      </c>
      <c r="B55" s="230"/>
      <c r="C55" s="212"/>
      <c r="D55" s="212"/>
      <c r="E55" s="50"/>
      <c r="F55" s="241"/>
      <c r="G55" s="120"/>
      <c r="H55" s="120"/>
      <c r="I55" s="120"/>
      <c r="J55" s="120"/>
      <c r="K55" s="120"/>
      <c r="L55" s="120"/>
    </row>
    <row r="56" spans="1:12" ht="24.95" customHeight="1" x14ac:dyDescent="0.2">
      <c r="A56" s="17">
        <f t="shared" si="0"/>
        <v>51</v>
      </c>
      <c r="B56" s="230"/>
      <c r="C56" s="212"/>
      <c r="D56" s="212"/>
      <c r="E56" s="50"/>
      <c r="F56" s="241"/>
      <c r="G56" s="120"/>
      <c r="H56" s="120"/>
      <c r="I56" s="120"/>
      <c r="J56" s="120"/>
      <c r="K56" s="120"/>
      <c r="L56" s="120"/>
    </row>
    <row r="57" spans="1:12" ht="24.95" customHeight="1" x14ac:dyDescent="0.2">
      <c r="A57" s="17">
        <f t="shared" si="0"/>
        <v>52</v>
      </c>
      <c r="B57" s="230"/>
      <c r="C57" s="212"/>
      <c r="D57" s="212"/>
      <c r="E57" s="50"/>
      <c r="F57" s="241"/>
      <c r="G57" s="120"/>
      <c r="H57" s="120"/>
      <c r="I57" s="120"/>
      <c r="J57" s="120"/>
      <c r="K57" s="120"/>
      <c r="L57" s="120"/>
    </row>
    <row r="58" spans="1:12" ht="24.95" customHeight="1" x14ac:dyDescent="0.2">
      <c r="A58" s="17">
        <f t="shared" si="0"/>
        <v>53</v>
      </c>
      <c r="B58" s="230"/>
      <c r="C58" s="212"/>
      <c r="D58" s="212"/>
      <c r="E58" s="50"/>
      <c r="F58" s="241"/>
      <c r="G58" s="120"/>
      <c r="H58" s="120"/>
      <c r="I58" s="120"/>
      <c r="J58" s="120"/>
      <c r="K58" s="120"/>
      <c r="L58" s="120"/>
    </row>
    <row r="59" spans="1:12" ht="24.95" customHeight="1" x14ac:dyDescent="0.2">
      <c r="A59" s="17">
        <f t="shared" si="0"/>
        <v>54</v>
      </c>
      <c r="B59" s="230"/>
      <c r="C59" s="212"/>
      <c r="D59" s="212"/>
      <c r="E59" s="50"/>
      <c r="F59" s="241"/>
      <c r="G59" s="120"/>
      <c r="H59" s="120"/>
      <c r="I59" s="120"/>
      <c r="J59" s="120"/>
      <c r="K59" s="120"/>
      <c r="L59" s="120"/>
    </row>
    <row r="60" spans="1:12" ht="24.95" customHeight="1" x14ac:dyDescent="0.2">
      <c r="A60" s="17">
        <f t="shared" si="0"/>
        <v>55</v>
      </c>
      <c r="B60" s="230"/>
      <c r="C60" s="212"/>
      <c r="D60" s="212"/>
      <c r="E60" s="50"/>
      <c r="F60" s="241"/>
      <c r="G60" s="120"/>
      <c r="H60" s="120"/>
      <c r="I60" s="120"/>
      <c r="J60" s="120"/>
      <c r="K60" s="120"/>
      <c r="L60" s="120"/>
    </row>
    <row r="61" spans="1:12" ht="24.95" customHeight="1" x14ac:dyDescent="0.2">
      <c r="A61" s="17">
        <f t="shared" si="0"/>
        <v>56</v>
      </c>
      <c r="B61" s="230"/>
      <c r="C61" s="212"/>
      <c r="D61" s="212"/>
      <c r="E61" s="50"/>
      <c r="F61" s="241"/>
      <c r="G61" s="120"/>
      <c r="H61" s="120"/>
      <c r="I61" s="120"/>
      <c r="J61" s="120"/>
      <c r="K61" s="120"/>
      <c r="L61" s="120"/>
    </row>
    <row r="62" spans="1:12" ht="24.95" customHeight="1" x14ac:dyDescent="0.2">
      <c r="A62" s="17">
        <f t="shared" si="0"/>
        <v>57</v>
      </c>
      <c r="B62" s="230"/>
      <c r="C62" s="212"/>
      <c r="D62" s="212"/>
      <c r="E62" s="50"/>
      <c r="F62" s="241"/>
      <c r="G62" s="120"/>
      <c r="H62" s="120"/>
      <c r="I62" s="120"/>
      <c r="J62" s="120"/>
      <c r="K62" s="120"/>
      <c r="L62" s="120"/>
    </row>
    <row r="63" spans="1:12" ht="24.95" customHeight="1" x14ac:dyDescent="0.2">
      <c r="A63" s="17">
        <f t="shared" si="0"/>
        <v>58</v>
      </c>
      <c r="B63" s="230"/>
      <c r="C63" s="212"/>
      <c r="D63" s="212"/>
      <c r="E63" s="50"/>
      <c r="F63" s="241"/>
      <c r="G63" s="120"/>
      <c r="H63" s="120"/>
      <c r="I63" s="120"/>
      <c r="J63" s="120"/>
      <c r="K63" s="120"/>
      <c r="L63" s="120"/>
    </row>
    <row r="64" spans="1:12" ht="24.95" customHeight="1" x14ac:dyDescent="0.2">
      <c r="A64" s="17">
        <f t="shared" si="0"/>
        <v>59</v>
      </c>
      <c r="B64" s="230"/>
      <c r="C64" s="212"/>
      <c r="D64" s="212"/>
      <c r="E64" s="50"/>
      <c r="F64" s="241"/>
      <c r="G64" s="120"/>
      <c r="H64" s="120"/>
      <c r="I64" s="120"/>
      <c r="J64" s="120"/>
      <c r="K64" s="120"/>
      <c r="L64" s="120"/>
    </row>
    <row r="65" spans="1:12" ht="24.95" customHeight="1" x14ac:dyDescent="0.2">
      <c r="A65" s="17">
        <f t="shared" si="0"/>
        <v>60</v>
      </c>
      <c r="B65" s="230"/>
      <c r="C65" s="212"/>
      <c r="D65" s="212"/>
      <c r="E65" s="50"/>
      <c r="F65" s="241"/>
      <c r="G65" s="120"/>
      <c r="H65" s="120"/>
      <c r="I65" s="120"/>
      <c r="J65" s="120"/>
      <c r="K65" s="120"/>
      <c r="L65" s="120"/>
    </row>
    <row r="66" spans="1:12" ht="24.95" customHeight="1" x14ac:dyDescent="0.2">
      <c r="A66" s="17">
        <f t="shared" si="0"/>
        <v>61</v>
      </c>
      <c r="B66" s="230"/>
      <c r="C66" s="212"/>
      <c r="D66" s="212"/>
      <c r="E66" s="50"/>
      <c r="F66" s="241"/>
      <c r="G66" s="120"/>
      <c r="H66" s="120"/>
      <c r="I66" s="120"/>
      <c r="J66" s="120"/>
      <c r="K66" s="120"/>
      <c r="L66" s="120"/>
    </row>
    <row r="67" spans="1:12" ht="24.95" customHeight="1" x14ac:dyDescent="0.2">
      <c r="A67" s="17">
        <f t="shared" si="0"/>
        <v>62</v>
      </c>
      <c r="B67" s="230"/>
      <c r="C67" s="212"/>
      <c r="D67" s="212"/>
      <c r="E67" s="50"/>
      <c r="F67" s="241"/>
      <c r="G67" s="120"/>
      <c r="H67" s="120"/>
      <c r="I67" s="120"/>
      <c r="J67" s="120"/>
      <c r="K67" s="120"/>
      <c r="L67" s="120"/>
    </row>
    <row r="68" spans="1:12" ht="24.95" customHeight="1" x14ac:dyDescent="0.2">
      <c r="A68" s="17">
        <f t="shared" si="0"/>
        <v>63</v>
      </c>
      <c r="B68" s="230"/>
      <c r="C68" s="212"/>
      <c r="D68" s="212"/>
      <c r="E68" s="50"/>
      <c r="F68" s="241"/>
      <c r="G68" s="120"/>
      <c r="H68" s="120"/>
      <c r="I68" s="120"/>
      <c r="J68" s="120"/>
      <c r="K68" s="120"/>
      <c r="L68" s="120"/>
    </row>
    <row r="69" spans="1:12" ht="24.95" customHeight="1" x14ac:dyDescent="0.2">
      <c r="A69" s="17">
        <f t="shared" si="0"/>
        <v>64</v>
      </c>
      <c r="B69" s="230"/>
      <c r="C69" s="212"/>
      <c r="D69" s="212"/>
      <c r="E69" s="50"/>
      <c r="F69" s="241"/>
      <c r="G69" s="120"/>
      <c r="H69" s="120"/>
      <c r="I69" s="120"/>
      <c r="J69" s="120"/>
      <c r="K69" s="120"/>
      <c r="L69" s="120"/>
    </row>
    <row r="70" spans="1:12" ht="24.95" customHeight="1" x14ac:dyDescent="0.2">
      <c r="A70" s="17">
        <f t="shared" si="0"/>
        <v>65</v>
      </c>
      <c r="B70" s="230"/>
      <c r="C70" s="212"/>
      <c r="D70" s="212"/>
      <c r="E70" s="50"/>
      <c r="F70" s="241"/>
      <c r="G70" s="120"/>
      <c r="H70" s="120"/>
      <c r="I70" s="120"/>
      <c r="J70" s="120"/>
      <c r="K70" s="120"/>
      <c r="L70" s="120"/>
    </row>
    <row r="71" spans="1:12" ht="24.95" customHeight="1" x14ac:dyDescent="0.2">
      <c r="A71" s="17">
        <f t="shared" ref="A71:A75" si="1">1+A70</f>
        <v>66</v>
      </c>
      <c r="B71" s="230"/>
      <c r="C71" s="212"/>
      <c r="D71" s="212"/>
      <c r="E71" s="50"/>
      <c r="F71" s="241"/>
      <c r="G71" s="120"/>
      <c r="H71" s="120"/>
      <c r="I71" s="120"/>
      <c r="J71" s="120"/>
      <c r="K71" s="120"/>
      <c r="L71" s="120"/>
    </row>
    <row r="72" spans="1:12" ht="24.95" customHeight="1" x14ac:dyDescent="0.2">
      <c r="A72" s="17">
        <f t="shared" si="1"/>
        <v>67</v>
      </c>
      <c r="B72" s="230"/>
      <c r="C72" s="212"/>
      <c r="D72" s="212"/>
      <c r="E72" s="50"/>
      <c r="F72" s="241"/>
      <c r="G72" s="120"/>
      <c r="H72" s="120"/>
      <c r="I72" s="120"/>
      <c r="J72" s="120"/>
      <c r="K72" s="120"/>
      <c r="L72" s="120"/>
    </row>
    <row r="73" spans="1:12" ht="24.95" customHeight="1" x14ac:dyDescent="0.2">
      <c r="A73" s="17">
        <f t="shared" si="1"/>
        <v>68</v>
      </c>
      <c r="B73" s="230"/>
      <c r="C73" s="212"/>
      <c r="D73" s="212"/>
      <c r="E73" s="50"/>
      <c r="F73" s="241"/>
      <c r="G73" s="120"/>
      <c r="H73" s="120"/>
      <c r="I73" s="120"/>
      <c r="J73" s="120"/>
      <c r="K73" s="120"/>
      <c r="L73" s="120"/>
    </row>
    <row r="74" spans="1:12" ht="24.95" customHeight="1" x14ac:dyDescent="0.2">
      <c r="A74" s="17">
        <f t="shared" si="1"/>
        <v>69</v>
      </c>
      <c r="B74" s="230"/>
      <c r="C74" s="212"/>
      <c r="D74" s="212"/>
      <c r="E74" s="50"/>
      <c r="F74" s="241"/>
      <c r="G74" s="120"/>
      <c r="H74" s="120"/>
      <c r="I74" s="120"/>
      <c r="J74" s="120"/>
      <c r="K74" s="120"/>
      <c r="L74" s="120"/>
    </row>
    <row r="75" spans="1:12" ht="24.95" customHeight="1" thickBot="1" x14ac:dyDescent="0.25">
      <c r="A75" s="18">
        <f t="shared" si="1"/>
        <v>70</v>
      </c>
      <c r="B75" s="264"/>
      <c r="C75" s="202"/>
      <c r="D75" s="202"/>
      <c r="E75" s="52"/>
      <c r="F75" s="242"/>
      <c r="G75" s="120"/>
      <c r="H75" s="120"/>
      <c r="I75" s="120"/>
      <c r="J75" s="120"/>
      <c r="K75" s="120"/>
      <c r="L75" s="120"/>
    </row>
    <row r="76" spans="1:12" ht="24.95" customHeight="1" thickTop="1" x14ac:dyDescent="0.2">
      <c r="A76" s="16">
        <v>71</v>
      </c>
      <c r="B76" s="266"/>
      <c r="C76" s="152"/>
      <c r="D76" s="152"/>
      <c r="E76" s="50"/>
      <c r="F76" s="240"/>
      <c r="G76" s="120"/>
      <c r="H76" s="120"/>
      <c r="I76" s="120"/>
      <c r="J76" s="120"/>
      <c r="K76" s="120"/>
      <c r="L76" s="120"/>
    </row>
    <row r="77" spans="1:12" ht="24.95" customHeight="1" x14ac:dyDescent="0.2">
      <c r="A77" s="16">
        <v>72</v>
      </c>
      <c r="B77" s="230"/>
      <c r="C77" s="212"/>
      <c r="D77" s="212"/>
      <c r="E77" s="50"/>
      <c r="F77" s="241"/>
      <c r="G77" s="120"/>
      <c r="H77" s="120"/>
      <c r="I77" s="120"/>
      <c r="J77" s="120"/>
      <c r="K77" s="120"/>
      <c r="L77" s="120"/>
    </row>
    <row r="78" spans="1:12" ht="24.95" customHeight="1" x14ac:dyDescent="0.2">
      <c r="A78" s="16">
        <v>73</v>
      </c>
      <c r="B78" s="230"/>
      <c r="C78" s="212"/>
      <c r="D78" s="212"/>
      <c r="E78" s="50"/>
      <c r="F78" s="241"/>
      <c r="G78" s="120"/>
      <c r="H78" s="120"/>
      <c r="I78" s="120"/>
      <c r="J78" s="120"/>
      <c r="K78" s="120"/>
      <c r="L78" s="120"/>
    </row>
    <row r="79" spans="1:12" ht="24.95" customHeight="1" x14ac:dyDescent="0.2">
      <c r="A79" s="16">
        <v>74</v>
      </c>
      <c r="B79" s="230"/>
      <c r="C79" s="212"/>
      <c r="D79" s="212"/>
      <c r="E79" s="50"/>
      <c r="F79" s="241"/>
      <c r="G79" s="120"/>
      <c r="H79" s="120"/>
      <c r="I79" s="120"/>
      <c r="J79" s="120"/>
      <c r="K79" s="120"/>
      <c r="L79" s="120"/>
    </row>
    <row r="80" spans="1:12" ht="24.95" customHeight="1" x14ac:dyDescent="0.2">
      <c r="A80" s="16">
        <v>75</v>
      </c>
      <c r="B80" s="230"/>
      <c r="C80" s="212"/>
      <c r="D80" s="212"/>
      <c r="E80" s="50"/>
      <c r="F80" s="241"/>
      <c r="G80" s="120"/>
      <c r="H80" s="120"/>
      <c r="I80" s="120"/>
      <c r="J80" s="120"/>
      <c r="K80" s="120"/>
      <c r="L80" s="120"/>
    </row>
    <row r="81" spans="1:12" ht="24.95" customHeight="1" x14ac:dyDescent="0.2">
      <c r="A81" s="16">
        <v>76</v>
      </c>
      <c r="B81" s="230"/>
      <c r="C81" s="212"/>
      <c r="D81" s="212"/>
      <c r="E81" s="50"/>
      <c r="F81" s="241"/>
      <c r="G81" s="120"/>
      <c r="H81" s="120"/>
      <c r="I81" s="120"/>
      <c r="J81" s="120"/>
      <c r="K81" s="120"/>
      <c r="L81" s="120"/>
    </row>
    <row r="82" spans="1:12" ht="24.95" customHeight="1" x14ac:dyDescent="0.2">
      <c r="A82" s="16">
        <v>77</v>
      </c>
      <c r="B82" s="230"/>
      <c r="C82" s="212"/>
      <c r="D82" s="212"/>
      <c r="E82" s="50"/>
      <c r="F82" s="241"/>
      <c r="G82" s="120"/>
      <c r="H82" s="120"/>
      <c r="I82" s="120"/>
      <c r="J82" s="120"/>
      <c r="K82" s="120"/>
      <c r="L82" s="120"/>
    </row>
    <row r="83" spans="1:12" ht="24.95" customHeight="1" x14ac:dyDescent="0.2">
      <c r="A83" s="16">
        <v>78</v>
      </c>
      <c r="B83" s="230"/>
      <c r="C83" s="212"/>
      <c r="D83" s="212"/>
      <c r="E83" s="50"/>
      <c r="F83" s="241"/>
      <c r="G83" s="120"/>
      <c r="H83" s="120"/>
      <c r="I83" s="120"/>
      <c r="J83" s="120"/>
      <c r="K83" s="120"/>
      <c r="L83" s="120"/>
    </row>
    <row r="84" spans="1:12" ht="24.95" customHeight="1" x14ac:dyDescent="0.2">
      <c r="A84" s="16">
        <v>79</v>
      </c>
      <c r="B84" s="230"/>
      <c r="C84" s="212"/>
      <c r="D84" s="212"/>
      <c r="E84" s="50"/>
      <c r="F84" s="241"/>
      <c r="G84" s="120"/>
      <c r="H84" s="120"/>
      <c r="I84" s="120"/>
      <c r="J84" s="120"/>
      <c r="K84" s="120"/>
      <c r="L84" s="120"/>
    </row>
    <row r="85" spans="1:12" ht="24.95" customHeight="1" x14ac:dyDescent="0.2">
      <c r="A85" s="16">
        <v>80</v>
      </c>
      <c r="B85" s="230"/>
      <c r="C85" s="212"/>
      <c r="D85" s="212"/>
      <c r="E85" s="50"/>
      <c r="F85" s="241"/>
      <c r="G85" s="120"/>
      <c r="H85" s="120"/>
      <c r="I85" s="120"/>
      <c r="J85" s="120"/>
      <c r="K85" s="120"/>
      <c r="L85" s="120"/>
    </row>
    <row r="86" spans="1:12" ht="24.95" customHeight="1" x14ac:dyDescent="0.2">
      <c r="A86" s="16">
        <v>81</v>
      </c>
      <c r="B86" s="230"/>
      <c r="C86" s="212"/>
      <c r="D86" s="212"/>
      <c r="E86" s="50"/>
      <c r="F86" s="241"/>
      <c r="G86" s="120"/>
      <c r="H86" s="120"/>
      <c r="I86" s="120"/>
      <c r="J86" s="120"/>
      <c r="K86" s="120"/>
      <c r="L86" s="120"/>
    </row>
    <row r="87" spans="1:12" ht="24.95" customHeight="1" x14ac:dyDescent="0.2">
      <c r="A87" s="16">
        <v>82</v>
      </c>
      <c r="B87" s="230"/>
      <c r="C87" s="212"/>
      <c r="D87" s="212"/>
      <c r="E87" s="50"/>
      <c r="F87" s="241"/>
      <c r="G87" s="120"/>
      <c r="H87" s="120"/>
      <c r="I87" s="120"/>
      <c r="J87" s="120"/>
      <c r="K87" s="120"/>
      <c r="L87" s="120"/>
    </row>
    <row r="88" spans="1:12" ht="24.95" customHeight="1" x14ac:dyDescent="0.2">
      <c r="A88" s="16">
        <v>83</v>
      </c>
      <c r="B88" s="230"/>
      <c r="C88" s="212"/>
      <c r="D88" s="212"/>
      <c r="E88" s="50"/>
      <c r="F88" s="241"/>
      <c r="G88" s="120"/>
      <c r="H88" s="120"/>
      <c r="I88" s="120"/>
      <c r="J88" s="120"/>
      <c r="K88" s="120"/>
      <c r="L88" s="120"/>
    </row>
    <row r="89" spans="1:12" ht="24.95" customHeight="1" x14ac:dyDescent="0.2">
      <c r="A89" s="16">
        <v>84</v>
      </c>
      <c r="B89" s="230"/>
      <c r="C89" s="212"/>
      <c r="D89" s="212"/>
      <c r="E89" s="50"/>
      <c r="F89" s="241"/>
      <c r="G89" s="120"/>
      <c r="H89" s="120"/>
      <c r="I89" s="120"/>
      <c r="J89" s="120"/>
      <c r="K89" s="120"/>
      <c r="L89" s="120"/>
    </row>
    <row r="90" spans="1:12" ht="24.95" customHeight="1" x14ac:dyDescent="0.2">
      <c r="A90" s="16">
        <v>85</v>
      </c>
      <c r="B90" s="230"/>
      <c r="C90" s="212"/>
      <c r="D90" s="212"/>
      <c r="E90" s="50"/>
      <c r="F90" s="241"/>
      <c r="G90" s="120"/>
      <c r="H90" s="120"/>
      <c r="I90" s="120"/>
      <c r="J90" s="120"/>
      <c r="K90" s="120"/>
      <c r="L90" s="120"/>
    </row>
    <row r="91" spans="1:12" ht="24.95" customHeight="1" x14ac:dyDescent="0.2">
      <c r="A91" s="16">
        <v>86</v>
      </c>
      <c r="B91" s="230"/>
      <c r="C91" s="212"/>
      <c r="D91" s="212"/>
      <c r="E91" s="50"/>
      <c r="F91" s="241"/>
      <c r="G91" s="120"/>
      <c r="H91" s="120"/>
      <c r="I91" s="120"/>
      <c r="J91" s="120"/>
      <c r="K91" s="120"/>
      <c r="L91" s="120"/>
    </row>
    <row r="92" spans="1:12" ht="24.95" customHeight="1" x14ac:dyDescent="0.2">
      <c r="A92" s="16">
        <v>87</v>
      </c>
      <c r="B92" s="230"/>
      <c r="C92" s="212"/>
      <c r="D92" s="212"/>
      <c r="E92" s="50"/>
      <c r="F92" s="241"/>
      <c r="G92" s="120"/>
      <c r="H92" s="120"/>
      <c r="I92" s="120"/>
      <c r="J92" s="120"/>
      <c r="K92" s="120"/>
      <c r="L92" s="120"/>
    </row>
    <row r="93" spans="1:12" ht="24.95" customHeight="1" x14ac:dyDescent="0.2">
      <c r="A93" s="16">
        <v>88</v>
      </c>
      <c r="B93" s="230"/>
      <c r="C93" s="212"/>
      <c r="D93" s="212"/>
      <c r="E93" s="50"/>
      <c r="F93" s="241"/>
      <c r="G93" s="120"/>
      <c r="H93" s="120"/>
      <c r="I93" s="120"/>
      <c r="J93" s="120"/>
      <c r="K93" s="120"/>
      <c r="L93" s="120"/>
    </row>
    <row r="94" spans="1:12" ht="24.95" customHeight="1" x14ac:dyDescent="0.2">
      <c r="A94" s="16">
        <v>89</v>
      </c>
      <c r="B94" s="230"/>
      <c r="C94" s="212"/>
      <c r="D94" s="212"/>
      <c r="E94" s="50"/>
      <c r="F94" s="241"/>
      <c r="G94" s="120"/>
      <c r="H94" s="120"/>
      <c r="I94" s="120"/>
      <c r="J94" s="120"/>
      <c r="K94" s="120"/>
      <c r="L94" s="120"/>
    </row>
    <row r="95" spans="1:12" ht="24.95" customHeight="1" x14ac:dyDescent="0.2">
      <c r="A95" s="16">
        <v>90</v>
      </c>
      <c r="B95" s="230"/>
      <c r="C95" s="212"/>
      <c r="D95" s="212"/>
      <c r="E95" s="50"/>
      <c r="F95" s="241"/>
      <c r="G95" s="120"/>
      <c r="H95" s="120"/>
      <c r="I95" s="120"/>
      <c r="J95" s="120"/>
      <c r="K95" s="120"/>
      <c r="L95" s="120"/>
    </row>
    <row r="96" spans="1:12" ht="24.95" customHeight="1" x14ac:dyDescent="0.2">
      <c r="A96" s="16">
        <v>91</v>
      </c>
      <c r="B96" s="231"/>
      <c r="C96" s="212"/>
      <c r="D96" s="212"/>
      <c r="E96" s="50"/>
      <c r="F96" s="241"/>
      <c r="G96" s="120"/>
      <c r="H96" s="120"/>
      <c r="I96" s="120"/>
      <c r="J96" s="120"/>
      <c r="K96" s="120"/>
      <c r="L96" s="120"/>
    </row>
    <row r="97" spans="1:12" ht="24.95" customHeight="1" x14ac:dyDescent="0.2">
      <c r="A97" s="16">
        <v>92</v>
      </c>
      <c r="B97" s="231"/>
      <c r="C97" s="212"/>
      <c r="D97" s="212"/>
      <c r="E97" s="50"/>
      <c r="F97" s="241"/>
      <c r="G97" s="120"/>
      <c r="H97" s="120"/>
      <c r="I97" s="120"/>
      <c r="J97" s="120"/>
      <c r="K97" s="120"/>
      <c r="L97" s="120"/>
    </row>
    <row r="98" spans="1:12" ht="24.95" customHeight="1" x14ac:dyDescent="0.2">
      <c r="A98" s="16">
        <v>93</v>
      </c>
      <c r="B98" s="231"/>
      <c r="C98" s="212"/>
      <c r="D98" s="212"/>
      <c r="E98" s="50"/>
      <c r="F98" s="241"/>
      <c r="G98" s="120"/>
      <c r="H98" s="120"/>
      <c r="I98" s="120"/>
      <c r="J98" s="120"/>
      <c r="K98" s="120"/>
      <c r="L98" s="120"/>
    </row>
    <row r="99" spans="1:12" ht="24.95" customHeight="1" x14ac:dyDescent="0.2">
      <c r="A99" s="16">
        <v>94</v>
      </c>
      <c r="B99" s="231"/>
      <c r="C99" s="212"/>
      <c r="D99" s="212"/>
      <c r="E99" s="50"/>
      <c r="F99" s="241"/>
      <c r="G99" s="120"/>
      <c r="H99" s="120"/>
      <c r="I99" s="120"/>
      <c r="J99" s="120"/>
      <c r="K99" s="120"/>
      <c r="L99" s="120"/>
    </row>
    <row r="100" spans="1:12" ht="24.95" customHeight="1" x14ac:dyDescent="0.2">
      <c r="A100" s="16">
        <v>95</v>
      </c>
      <c r="B100" s="231"/>
      <c r="C100" s="212"/>
      <c r="D100" s="212"/>
      <c r="E100" s="50"/>
      <c r="F100" s="241"/>
      <c r="G100" s="120"/>
      <c r="H100" s="120"/>
      <c r="I100" s="120"/>
      <c r="J100" s="120"/>
      <c r="K100" s="120"/>
      <c r="L100" s="120"/>
    </row>
    <row r="101" spans="1:12" ht="24.95" customHeight="1" x14ac:dyDescent="0.2">
      <c r="A101" s="16">
        <v>96</v>
      </c>
      <c r="B101" s="231"/>
      <c r="C101" s="212"/>
      <c r="D101" s="212"/>
      <c r="E101" s="50"/>
      <c r="F101" s="241"/>
      <c r="G101" s="120"/>
      <c r="H101" s="120"/>
      <c r="I101" s="120"/>
      <c r="J101" s="120"/>
      <c r="K101" s="120"/>
      <c r="L101" s="120"/>
    </row>
    <row r="102" spans="1:12" ht="24.95" customHeight="1" x14ac:dyDescent="0.2">
      <c r="A102" s="16">
        <v>97</v>
      </c>
      <c r="B102" s="231"/>
      <c r="C102" s="212"/>
      <c r="D102" s="212"/>
      <c r="E102" s="50"/>
      <c r="F102" s="241"/>
      <c r="G102" s="120"/>
      <c r="H102" s="120"/>
      <c r="I102" s="120"/>
      <c r="J102" s="120"/>
      <c r="K102" s="120"/>
      <c r="L102" s="120"/>
    </row>
    <row r="103" spans="1:12" ht="24.95" customHeight="1" x14ac:dyDescent="0.2">
      <c r="A103" s="16">
        <v>98</v>
      </c>
      <c r="B103" s="231"/>
      <c r="C103" s="212"/>
      <c r="D103" s="212"/>
      <c r="E103" s="50"/>
      <c r="F103" s="241"/>
      <c r="G103" s="120"/>
      <c r="H103" s="120"/>
      <c r="I103" s="120"/>
      <c r="J103" s="120"/>
      <c r="K103" s="120"/>
      <c r="L103" s="120"/>
    </row>
    <row r="104" spans="1:12" ht="24.95" customHeight="1" x14ac:dyDescent="0.2">
      <c r="A104" s="16">
        <v>99</v>
      </c>
      <c r="B104" s="231"/>
      <c r="C104" s="212"/>
      <c r="D104" s="212"/>
      <c r="E104" s="50"/>
      <c r="F104" s="241"/>
      <c r="G104" s="120"/>
      <c r="H104" s="120"/>
      <c r="I104" s="120"/>
      <c r="J104" s="120"/>
      <c r="K104" s="120"/>
      <c r="L104" s="120"/>
    </row>
    <row r="105" spans="1:12" ht="24.95" customHeight="1" x14ac:dyDescent="0.2">
      <c r="A105" s="16">
        <v>100</v>
      </c>
      <c r="B105" s="231"/>
      <c r="C105" s="212"/>
      <c r="D105" s="212"/>
      <c r="E105" s="50"/>
      <c r="F105" s="241"/>
      <c r="G105" s="120"/>
      <c r="H105" s="120"/>
      <c r="I105" s="120"/>
      <c r="J105" s="120"/>
      <c r="K105" s="120"/>
      <c r="L105" s="120"/>
    </row>
    <row r="106" spans="1:12" ht="24.95" customHeight="1" x14ac:dyDescent="0.2">
      <c r="A106" s="16">
        <v>101</v>
      </c>
      <c r="B106" s="231"/>
      <c r="C106" s="212"/>
      <c r="D106" s="212"/>
      <c r="E106" s="50"/>
      <c r="F106" s="241"/>
      <c r="G106" s="120"/>
      <c r="H106" s="120"/>
      <c r="I106" s="120"/>
      <c r="J106" s="120"/>
      <c r="K106" s="120"/>
      <c r="L106" s="120"/>
    </row>
    <row r="107" spans="1:12" ht="24.95" customHeight="1" x14ac:dyDescent="0.2">
      <c r="A107" s="16">
        <v>102</v>
      </c>
      <c r="B107" s="231"/>
      <c r="C107" s="212"/>
      <c r="D107" s="212"/>
      <c r="E107" s="50"/>
      <c r="F107" s="241"/>
      <c r="G107" s="120"/>
      <c r="H107" s="120"/>
      <c r="I107" s="120"/>
      <c r="J107" s="120"/>
      <c r="K107" s="120"/>
      <c r="L107" s="120"/>
    </row>
    <row r="108" spans="1:12" ht="24.95" customHeight="1" x14ac:dyDescent="0.2">
      <c r="A108" s="16">
        <v>103</v>
      </c>
      <c r="B108" s="231"/>
      <c r="C108" s="212"/>
      <c r="D108" s="212"/>
      <c r="E108" s="50"/>
      <c r="F108" s="241"/>
      <c r="G108" s="120"/>
      <c r="H108" s="120"/>
      <c r="I108" s="120"/>
      <c r="J108" s="120"/>
      <c r="K108" s="120"/>
      <c r="L108" s="120"/>
    </row>
    <row r="109" spans="1:12" ht="24.95" customHeight="1" x14ac:dyDescent="0.2">
      <c r="A109" s="16">
        <v>104</v>
      </c>
      <c r="B109" s="231"/>
      <c r="C109" s="212"/>
      <c r="D109" s="212"/>
      <c r="E109" s="50"/>
      <c r="F109" s="241"/>
      <c r="G109" s="120"/>
      <c r="H109" s="120"/>
      <c r="I109" s="120"/>
      <c r="J109" s="120"/>
      <c r="K109" s="120"/>
      <c r="L109" s="120"/>
    </row>
    <row r="110" spans="1:12" ht="24.95" customHeight="1" x14ac:dyDescent="0.2">
      <c r="A110" s="16">
        <v>105</v>
      </c>
      <c r="B110" s="231"/>
      <c r="C110" s="212"/>
      <c r="D110" s="212"/>
      <c r="E110" s="50"/>
      <c r="F110" s="241"/>
      <c r="G110" s="120"/>
      <c r="H110" s="120"/>
      <c r="I110" s="120"/>
      <c r="J110" s="120"/>
      <c r="K110" s="120"/>
      <c r="L110" s="120"/>
    </row>
    <row r="111" spans="1:12" ht="24.95" customHeight="1" x14ac:dyDescent="0.2">
      <c r="A111" s="16">
        <v>106</v>
      </c>
      <c r="B111" s="231"/>
      <c r="C111" s="212"/>
      <c r="D111" s="212"/>
      <c r="E111" s="50"/>
      <c r="F111" s="241"/>
      <c r="G111" s="120"/>
      <c r="H111" s="120"/>
      <c r="I111" s="120"/>
      <c r="J111" s="120"/>
      <c r="K111" s="120"/>
      <c r="L111" s="120"/>
    </row>
    <row r="112" spans="1:12" ht="24.95" customHeight="1" x14ac:dyDescent="0.2">
      <c r="A112" s="16">
        <v>107</v>
      </c>
      <c r="B112" s="231"/>
      <c r="C112" s="212"/>
      <c r="D112" s="212"/>
      <c r="E112" s="50"/>
      <c r="F112" s="241"/>
      <c r="G112" s="120"/>
      <c r="H112" s="120"/>
      <c r="I112" s="120"/>
      <c r="J112" s="120"/>
      <c r="K112" s="120"/>
      <c r="L112" s="120"/>
    </row>
    <row r="113" spans="1:12" ht="24.95" customHeight="1" x14ac:dyDescent="0.2">
      <c r="A113" s="16">
        <v>108</v>
      </c>
      <c r="B113" s="231"/>
      <c r="C113" s="212"/>
      <c r="D113" s="212"/>
      <c r="E113" s="50"/>
      <c r="F113" s="241"/>
      <c r="G113" s="120"/>
      <c r="H113" s="120"/>
      <c r="I113" s="120"/>
      <c r="J113" s="120"/>
      <c r="K113" s="120"/>
      <c r="L113" s="120"/>
    </row>
    <row r="114" spans="1:12" ht="24.95" customHeight="1" x14ac:dyDescent="0.2">
      <c r="A114" s="16">
        <v>109</v>
      </c>
      <c r="B114" s="231"/>
      <c r="C114" s="212"/>
      <c r="D114" s="212"/>
      <c r="E114" s="50"/>
      <c r="F114" s="241"/>
      <c r="G114" s="120"/>
      <c r="H114" s="120"/>
      <c r="I114" s="120"/>
      <c r="J114" s="120"/>
      <c r="K114" s="120"/>
      <c r="L114" s="120"/>
    </row>
    <row r="115" spans="1:12" ht="24.95" customHeight="1" x14ac:dyDescent="0.2">
      <c r="A115" s="16">
        <v>110</v>
      </c>
      <c r="B115" s="231"/>
      <c r="C115" s="212"/>
      <c r="D115" s="212"/>
      <c r="E115" s="50"/>
      <c r="F115" s="241"/>
      <c r="G115" s="120"/>
      <c r="H115" s="120"/>
      <c r="I115" s="120"/>
      <c r="J115" s="120"/>
      <c r="K115" s="120"/>
      <c r="L115" s="120"/>
    </row>
    <row r="116" spans="1:12" ht="24.95" customHeight="1" x14ac:dyDescent="0.2">
      <c r="A116" s="16">
        <v>111</v>
      </c>
      <c r="B116" s="231"/>
      <c r="C116" s="212"/>
      <c r="D116" s="212"/>
      <c r="E116" s="50"/>
      <c r="F116" s="241"/>
      <c r="G116" s="120"/>
      <c r="H116" s="120"/>
      <c r="I116" s="120"/>
      <c r="J116" s="120"/>
      <c r="K116" s="120"/>
      <c r="L116" s="120"/>
    </row>
    <row r="117" spans="1:12" ht="24.95" customHeight="1" x14ac:dyDescent="0.2">
      <c r="A117" s="16">
        <v>112</v>
      </c>
      <c r="B117" s="231"/>
      <c r="C117" s="212"/>
      <c r="D117" s="212"/>
      <c r="E117" s="50"/>
      <c r="F117" s="241"/>
      <c r="G117" s="120"/>
      <c r="H117" s="120"/>
      <c r="I117" s="120"/>
      <c r="J117" s="120"/>
      <c r="K117" s="120"/>
      <c r="L117" s="120"/>
    </row>
    <row r="118" spans="1:12" ht="24.95" customHeight="1" x14ac:dyDescent="0.2">
      <c r="A118" s="16">
        <v>113</v>
      </c>
      <c r="B118" s="231"/>
      <c r="C118" s="212"/>
      <c r="D118" s="212"/>
      <c r="E118" s="50"/>
      <c r="F118" s="241"/>
      <c r="G118" s="120"/>
      <c r="H118" s="120"/>
      <c r="I118" s="120"/>
      <c r="J118" s="120"/>
      <c r="K118" s="120"/>
      <c r="L118" s="120"/>
    </row>
    <row r="119" spans="1:12" ht="24.95" customHeight="1" x14ac:dyDescent="0.2">
      <c r="A119" s="16">
        <v>114</v>
      </c>
      <c r="B119" s="231"/>
      <c r="C119" s="212"/>
      <c r="D119" s="212"/>
      <c r="E119" s="50"/>
      <c r="F119" s="241"/>
      <c r="G119" s="120"/>
      <c r="H119" s="120"/>
      <c r="I119" s="120"/>
      <c r="J119" s="120"/>
      <c r="K119" s="120"/>
      <c r="L119" s="120"/>
    </row>
    <row r="120" spans="1:12" ht="24.95" customHeight="1" x14ac:dyDescent="0.2">
      <c r="A120" s="16">
        <v>115</v>
      </c>
      <c r="B120" s="231"/>
      <c r="C120" s="212"/>
      <c r="D120" s="212"/>
      <c r="E120" s="50"/>
      <c r="F120" s="241"/>
      <c r="G120" s="120"/>
      <c r="H120" s="120"/>
      <c r="I120" s="120"/>
      <c r="J120" s="120"/>
      <c r="K120" s="120"/>
      <c r="L120" s="120"/>
    </row>
    <row r="121" spans="1:12" ht="24.95" customHeight="1" x14ac:dyDescent="0.2">
      <c r="A121" s="16">
        <v>116</v>
      </c>
      <c r="B121" s="231"/>
      <c r="C121" s="212"/>
      <c r="D121" s="212"/>
      <c r="E121" s="50"/>
      <c r="F121" s="241"/>
      <c r="G121" s="120"/>
      <c r="H121" s="120"/>
      <c r="I121" s="120"/>
      <c r="J121" s="120"/>
      <c r="K121" s="120"/>
      <c r="L121" s="120"/>
    </row>
    <row r="122" spans="1:12" ht="24.95" customHeight="1" x14ac:dyDescent="0.2">
      <c r="A122" s="16">
        <v>117</v>
      </c>
      <c r="B122" s="231"/>
      <c r="C122" s="212"/>
      <c r="D122" s="212"/>
      <c r="E122" s="50"/>
      <c r="F122" s="241"/>
      <c r="G122" s="120"/>
      <c r="H122" s="120"/>
      <c r="I122" s="120"/>
      <c r="J122" s="120"/>
      <c r="K122" s="120"/>
      <c r="L122" s="120"/>
    </row>
    <row r="123" spans="1:12" ht="24.95" customHeight="1" x14ac:dyDescent="0.2">
      <c r="A123" s="16">
        <v>118</v>
      </c>
      <c r="B123" s="231"/>
      <c r="C123" s="212"/>
      <c r="D123" s="212"/>
      <c r="E123" s="50"/>
      <c r="F123" s="241"/>
      <c r="G123" s="120"/>
      <c r="H123" s="120"/>
      <c r="I123" s="120"/>
      <c r="J123" s="120"/>
      <c r="K123" s="120"/>
      <c r="L123" s="120"/>
    </row>
    <row r="124" spans="1:12" ht="24.95" customHeight="1" x14ac:dyDescent="0.2">
      <c r="A124" s="16">
        <v>119</v>
      </c>
      <c r="B124" s="231"/>
      <c r="C124" s="212"/>
      <c r="D124" s="212"/>
      <c r="E124" s="50"/>
      <c r="F124" s="241"/>
      <c r="G124" s="120"/>
      <c r="H124" s="120"/>
      <c r="I124" s="120"/>
      <c r="J124" s="120"/>
      <c r="K124" s="120"/>
      <c r="L124" s="120"/>
    </row>
    <row r="125" spans="1:12" ht="24.95" customHeight="1" x14ac:dyDescent="0.2">
      <c r="A125" s="16">
        <v>120</v>
      </c>
      <c r="B125" s="231"/>
      <c r="C125" s="212"/>
      <c r="D125" s="212"/>
      <c r="E125" s="50"/>
      <c r="F125" s="241"/>
      <c r="G125" s="120"/>
      <c r="H125" s="120"/>
      <c r="I125" s="120"/>
      <c r="J125" s="120"/>
      <c r="K125" s="120"/>
      <c r="L125" s="120"/>
    </row>
    <row r="126" spans="1:12" ht="24.95" customHeight="1" x14ac:dyDescent="0.2">
      <c r="A126" s="16">
        <v>121</v>
      </c>
      <c r="B126" s="231"/>
      <c r="C126" s="212"/>
      <c r="D126" s="212"/>
      <c r="E126" s="50"/>
      <c r="F126" s="241"/>
      <c r="G126" s="120"/>
      <c r="H126" s="120"/>
      <c r="I126" s="120"/>
      <c r="J126" s="120"/>
      <c r="K126" s="120"/>
      <c r="L126" s="120"/>
    </row>
    <row r="127" spans="1:12" ht="24.95" customHeight="1" x14ac:dyDescent="0.2">
      <c r="A127" s="16">
        <v>122</v>
      </c>
      <c r="B127" s="231"/>
      <c r="C127" s="212"/>
      <c r="D127" s="212"/>
      <c r="E127" s="50"/>
      <c r="F127" s="241"/>
      <c r="G127" s="120"/>
      <c r="H127" s="120"/>
      <c r="I127" s="120"/>
      <c r="J127" s="120"/>
      <c r="K127" s="120"/>
      <c r="L127" s="120"/>
    </row>
    <row r="128" spans="1:12" ht="24.95" customHeight="1" x14ac:dyDescent="0.2">
      <c r="A128" s="16">
        <v>123</v>
      </c>
      <c r="B128" s="231"/>
      <c r="C128" s="212"/>
      <c r="D128" s="212"/>
      <c r="E128" s="50"/>
      <c r="F128" s="241"/>
      <c r="G128" s="120"/>
      <c r="H128" s="120"/>
      <c r="I128" s="120"/>
      <c r="J128" s="120"/>
      <c r="K128" s="120"/>
      <c r="L128" s="120"/>
    </row>
    <row r="129" spans="1:12" ht="24.95" customHeight="1" x14ac:dyDescent="0.2">
      <c r="A129" s="16">
        <v>124</v>
      </c>
      <c r="B129" s="231"/>
      <c r="C129" s="212"/>
      <c r="D129" s="212"/>
      <c r="E129" s="50"/>
      <c r="F129" s="241"/>
      <c r="G129" s="120"/>
      <c r="H129" s="120"/>
      <c r="I129" s="120"/>
      <c r="J129" s="120"/>
      <c r="K129" s="120"/>
      <c r="L129" s="120"/>
    </row>
    <row r="130" spans="1:12" ht="24.95" customHeight="1" x14ac:dyDescent="0.2">
      <c r="A130" s="16">
        <v>125</v>
      </c>
      <c r="B130" s="231"/>
      <c r="C130" s="212"/>
      <c r="D130" s="212"/>
      <c r="E130" s="50"/>
      <c r="F130" s="241"/>
      <c r="G130" s="120"/>
      <c r="H130" s="120"/>
      <c r="I130" s="120"/>
      <c r="J130" s="120"/>
      <c r="K130" s="120"/>
      <c r="L130" s="120"/>
    </row>
    <row r="131" spans="1:12" ht="24.95" customHeight="1" x14ac:dyDescent="0.2">
      <c r="A131" s="16">
        <v>126</v>
      </c>
      <c r="B131" s="231"/>
      <c r="C131" s="212"/>
      <c r="D131" s="212"/>
      <c r="E131" s="50"/>
      <c r="F131" s="241"/>
      <c r="G131" s="120"/>
      <c r="H131" s="120"/>
      <c r="I131" s="120"/>
      <c r="J131" s="120"/>
      <c r="K131" s="120"/>
      <c r="L131" s="120"/>
    </row>
    <row r="132" spans="1:12" ht="24.95" customHeight="1" x14ac:dyDescent="0.2">
      <c r="A132" s="16">
        <v>127</v>
      </c>
      <c r="B132" s="231"/>
      <c r="C132" s="212"/>
      <c r="D132" s="212"/>
      <c r="E132" s="50"/>
      <c r="F132" s="241"/>
      <c r="G132" s="120"/>
      <c r="H132" s="120"/>
      <c r="I132" s="120"/>
      <c r="J132" s="120"/>
      <c r="K132" s="120"/>
      <c r="L132" s="120"/>
    </row>
    <row r="133" spans="1:12" ht="24.95" customHeight="1" x14ac:dyDescent="0.2">
      <c r="A133" s="16">
        <v>128</v>
      </c>
      <c r="B133" s="231"/>
      <c r="C133" s="212"/>
      <c r="D133" s="212"/>
      <c r="E133" s="50"/>
      <c r="F133" s="241"/>
      <c r="G133" s="120"/>
      <c r="H133" s="120"/>
      <c r="I133" s="120"/>
      <c r="J133" s="120"/>
      <c r="K133" s="120"/>
      <c r="L133" s="120"/>
    </row>
    <row r="134" spans="1:12" ht="24.95" customHeight="1" x14ac:dyDescent="0.2">
      <c r="A134" s="16">
        <v>129</v>
      </c>
      <c r="B134" s="231"/>
      <c r="C134" s="212"/>
      <c r="D134" s="212"/>
      <c r="E134" s="50"/>
      <c r="F134" s="241"/>
      <c r="G134" s="120"/>
      <c r="H134" s="120"/>
      <c r="I134" s="120"/>
      <c r="J134" s="120"/>
      <c r="K134" s="120"/>
      <c r="L134" s="120"/>
    </row>
    <row r="135" spans="1:12" ht="24.95" customHeight="1" x14ac:dyDescent="0.2">
      <c r="A135" s="16">
        <v>130</v>
      </c>
      <c r="B135" s="231"/>
      <c r="C135" s="212"/>
      <c r="D135" s="212"/>
      <c r="E135" s="50"/>
      <c r="F135" s="241"/>
      <c r="G135" s="120"/>
      <c r="H135" s="120"/>
      <c r="I135" s="120"/>
      <c r="J135" s="120"/>
      <c r="K135" s="120"/>
      <c r="L135" s="120"/>
    </row>
    <row r="136" spans="1:12" ht="24.95" customHeight="1" x14ac:dyDescent="0.2">
      <c r="A136" s="16">
        <v>131</v>
      </c>
      <c r="B136" s="231"/>
      <c r="C136" s="212"/>
      <c r="D136" s="212"/>
      <c r="E136" s="50"/>
      <c r="F136" s="241"/>
      <c r="G136" s="120"/>
      <c r="H136" s="120"/>
      <c r="I136" s="120"/>
      <c r="J136" s="120"/>
      <c r="K136" s="120"/>
      <c r="L136" s="120"/>
    </row>
    <row r="137" spans="1:12" ht="24.95" customHeight="1" x14ac:dyDescent="0.2">
      <c r="A137" s="16">
        <v>132</v>
      </c>
      <c r="B137" s="231"/>
      <c r="C137" s="212"/>
      <c r="D137" s="212"/>
      <c r="E137" s="50"/>
      <c r="F137" s="241"/>
      <c r="G137" s="120"/>
      <c r="H137" s="120"/>
      <c r="I137" s="120"/>
      <c r="J137" s="120"/>
      <c r="K137" s="120"/>
      <c r="L137" s="120"/>
    </row>
    <row r="138" spans="1:12" ht="24.95" customHeight="1" x14ac:dyDescent="0.2">
      <c r="A138" s="16">
        <v>133</v>
      </c>
      <c r="B138" s="231"/>
      <c r="C138" s="212"/>
      <c r="D138" s="212"/>
      <c r="E138" s="50"/>
      <c r="F138" s="241"/>
      <c r="G138" s="120"/>
      <c r="H138" s="120"/>
      <c r="I138" s="120"/>
      <c r="J138" s="120"/>
      <c r="K138" s="120"/>
      <c r="L138" s="120"/>
    </row>
    <row r="139" spans="1:12" ht="24.95" customHeight="1" x14ac:dyDescent="0.2">
      <c r="A139" s="16">
        <v>134</v>
      </c>
      <c r="B139" s="231"/>
      <c r="C139" s="212"/>
      <c r="D139" s="212"/>
      <c r="E139" s="50"/>
      <c r="F139" s="241"/>
      <c r="G139" s="120"/>
      <c r="H139" s="120"/>
      <c r="I139" s="120"/>
      <c r="J139" s="120"/>
      <c r="K139" s="120"/>
      <c r="L139" s="120"/>
    </row>
    <row r="140" spans="1:12" ht="24.95" customHeight="1" x14ac:dyDescent="0.2">
      <c r="A140" s="16">
        <v>135</v>
      </c>
      <c r="B140" s="231"/>
      <c r="C140" s="212"/>
      <c r="D140" s="212"/>
      <c r="E140" s="50"/>
      <c r="F140" s="241"/>
      <c r="G140" s="120"/>
      <c r="H140" s="120"/>
      <c r="I140" s="120"/>
      <c r="J140" s="120"/>
      <c r="K140" s="120"/>
      <c r="L140" s="120"/>
    </row>
    <row r="141" spans="1:12" ht="24.95" customHeight="1" x14ac:dyDescent="0.2">
      <c r="A141" s="16">
        <v>136</v>
      </c>
      <c r="B141" s="231"/>
      <c r="C141" s="212"/>
      <c r="D141" s="212"/>
      <c r="E141" s="50"/>
      <c r="F141" s="241"/>
      <c r="G141" s="120"/>
      <c r="H141" s="120"/>
      <c r="I141" s="120"/>
      <c r="J141" s="120"/>
      <c r="K141" s="120"/>
      <c r="L141" s="120"/>
    </row>
    <row r="142" spans="1:12" ht="24.95" customHeight="1" x14ac:dyDescent="0.2">
      <c r="A142" s="16">
        <v>137</v>
      </c>
      <c r="B142" s="231"/>
      <c r="C142" s="212"/>
      <c r="D142" s="212"/>
      <c r="E142" s="50"/>
      <c r="F142" s="241"/>
      <c r="G142" s="120"/>
      <c r="H142" s="120"/>
      <c r="I142" s="120"/>
      <c r="J142" s="120"/>
      <c r="K142" s="120"/>
      <c r="L142" s="120"/>
    </row>
    <row r="143" spans="1:12" ht="24.95" customHeight="1" x14ac:dyDescent="0.2">
      <c r="A143" s="16">
        <v>138</v>
      </c>
      <c r="B143" s="231"/>
      <c r="C143" s="212"/>
      <c r="D143" s="212"/>
      <c r="E143" s="50"/>
      <c r="F143" s="241"/>
      <c r="G143" s="120"/>
      <c r="H143" s="120"/>
      <c r="I143" s="120"/>
      <c r="J143" s="120"/>
      <c r="K143" s="120"/>
      <c r="L143" s="120"/>
    </row>
    <row r="144" spans="1:12" ht="24.95" customHeight="1" x14ac:dyDescent="0.2">
      <c r="A144" s="16">
        <v>139</v>
      </c>
      <c r="B144" s="231"/>
      <c r="C144" s="212"/>
      <c r="D144" s="212"/>
      <c r="E144" s="50"/>
      <c r="F144" s="241"/>
      <c r="G144" s="120"/>
      <c r="H144" s="120"/>
      <c r="I144" s="120"/>
      <c r="J144" s="120"/>
      <c r="K144" s="120"/>
      <c r="L144" s="120"/>
    </row>
    <row r="145" spans="1:12" ht="24.95" customHeight="1" x14ac:dyDescent="0.2">
      <c r="A145" s="16">
        <v>140</v>
      </c>
      <c r="B145" s="231"/>
      <c r="C145" s="212"/>
      <c r="D145" s="212"/>
      <c r="E145" s="50"/>
      <c r="F145" s="241"/>
      <c r="G145" s="120"/>
      <c r="H145" s="120"/>
      <c r="I145" s="120"/>
      <c r="J145" s="120"/>
      <c r="K145" s="120"/>
      <c r="L145" s="120"/>
    </row>
    <row r="146" spans="1:12" ht="24.95" customHeight="1" x14ac:dyDescent="0.2">
      <c r="A146" s="16">
        <v>141</v>
      </c>
      <c r="B146" s="231"/>
      <c r="C146" s="212"/>
      <c r="D146" s="212"/>
      <c r="E146" s="50"/>
      <c r="F146" s="241"/>
      <c r="G146" s="120"/>
      <c r="H146" s="120"/>
      <c r="I146" s="120"/>
      <c r="J146" s="120"/>
      <c r="K146" s="120"/>
      <c r="L146" s="120"/>
    </row>
    <row r="147" spans="1:12" ht="24.95" customHeight="1" x14ac:dyDescent="0.2">
      <c r="A147" s="16">
        <v>142</v>
      </c>
      <c r="B147" s="231"/>
      <c r="C147" s="212"/>
      <c r="D147" s="212"/>
      <c r="E147" s="50"/>
      <c r="F147" s="241"/>
      <c r="G147" s="120"/>
      <c r="H147" s="120"/>
      <c r="I147" s="120"/>
      <c r="J147" s="120"/>
      <c r="K147" s="120"/>
      <c r="L147" s="120"/>
    </row>
    <row r="148" spans="1:12" ht="24.95" customHeight="1" x14ac:dyDescent="0.2">
      <c r="A148" s="16">
        <v>143</v>
      </c>
      <c r="B148" s="231"/>
      <c r="C148" s="212"/>
      <c r="D148" s="212"/>
      <c r="E148" s="50"/>
      <c r="F148" s="241"/>
      <c r="G148" s="120"/>
      <c r="H148" s="120"/>
      <c r="I148" s="120"/>
      <c r="J148" s="120"/>
      <c r="K148" s="120"/>
      <c r="L148" s="120"/>
    </row>
    <row r="149" spans="1:12" ht="24.95" customHeight="1" x14ac:dyDescent="0.2">
      <c r="A149" s="16">
        <v>144</v>
      </c>
      <c r="B149" s="231"/>
      <c r="C149" s="212"/>
      <c r="D149" s="212"/>
      <c r="E149" s="50"/>
      <c r="F149" s="241"/>
      <c r="G149" s="120"/>
      <c r="H149" s="120"/>
      <c r="I149" s="120"/>
      <c r="J149" s="120"/>
      <c r="K149" s="120"/>
      <c r="L149" s="120"/>
    </row>
    <row r="150" spans="1:12" ht="24.95" customHeight="1" x14ac:dyDescent="0.2">
      <c r="A150" s="16">
        <v>145</v>
      </c>
      <c r="B150" s="231"/>
      <c r="C150" s="212"/>
      <c r="D150" s="212"/>
      <c r="E150" s="50"/>
      <c r="F150" s="241"/>
      <c r="G150" s="120"/>
      <c r="H150" s="120"/>
      <c r="I150" s="120"/>
      <c r="J150" s="120"/>
      <c r="K150" s="120"/>
      <c r="L150" s="120"/>
    </row>
    <row r="151" spans="1:12" ht="24.95" customHeight="1" x14ac:dyDescent="0.2">
      <c r="A151" s="16">
        <v>146</v>
      </c>
      <c r="B151" s="231"/>
      <c r="C151" s="212"/>
      <c r="D151" s="212"/>
      <c r="E151" s="50"/>
      <c r="F151" s="241"/>
      <c r="G151" s="120"/>
      <c r="H151" s="120"/>
      <c r="I151" s="120"/>
      <c r="J151" s="120"/>
      <c r="K151" s="120"/>
      <c r="L151" s="120"/>
    </row>
    <row r="152" spans="1:12" ht="24.95" customHeight="1" x14ac:dyDescent="0.2">
      <c r="A152" s="16">
        <v>147</v>
      </c>
      <c r="B152" s="231"/>
      <c r="C152" s="212"/>
      <c r="D152" s="212"/>
      <c r="E152" s="50"/>
      <c r="F152" s="241"/>
      <c r="G152" s="120"/>
      <c r="H152" s="120"/>
      <c r="I152" s="120"/>
      <c r="J152" s="120"/>
      <c r="K152" s="120"/>
      <c r="L152" s="120"/>
    </row>
    <row r="153" spans="1:12" ht="24.95" customHeight="1" x14ac:dyDescent="0.2">
      <c r="A153" s="16">
        <v>148</v>
      </c>
      <c r="B153" s="231"/>
      <c r="C153" s="212"/>
      <c r="D153" s="212"/>
      <c r="E153" s="50"/>
      <c r="F153" s="241"/>
      <c r="G153" s="120"/>
      <c r="H153" s="120"/>
      <c r="I153" s="120"/>
      <c r="J153" s="120"/>
      <c r="K153" s="120"/>
      <c r="L153" s="120"/>
    </row>
    <row r="154" spans="1:12" ht="24.95" customHeight="1" x14ac:dyDescent="0.2">
      <c r="A154" s="16">
        <v>149</v>
      </c>
      <c r="B154" s="231"/>
      <c r="C154" s="212"/>
      <c r="D154" s="212"/>
      <c r="E154" s="50"/>
      <c r="F154" s="241"/>
      <c r="G154" s="120"/>
      <c r="H154" s="120"/>
      <c r="I154" s="120"/>
      <c r="J154" s="120"/>
      <c r="K154" s="120"/>
      <c r="L154" s="120"/>
    </row>
    <row r="155" spans="1:12" ht="24.95" customHeight="1" x14ac:dyDescent="0.2">
      <c r="A155" s="16">
        <v>150</v>
      </c>
      <c r="B155" s="231"/>
      <c r="C155" s="212"/>
      <c r="D155" s="212"/>
      <c r="E155" s="50"/>
      <c r="F155" s="241"/>
      <c r="G155" s="120"/>
      <c r="H155" s="120"/>
      <c r="I155" s="120"/>
      <c r="J155" s="120"/>
      <c r="K155" s="120"/>
      <c r="L155" s="120"/>
    </row>
    <row r="156" spans="1:12" ht="24.95" customHeight="1" x14ac:dyDescent="0.2">
      <c r="A156" s="16">
        <v>151</v>
      </c>
      <c r="B156" s="231"/>
      <c r="C156" s="212"/>
      <c r="D156" s="212"/>
      <c r="E156" s="50"/>
      <c r="F156" s="241"/>
      <c r="G156" s="120"/>
      <c r="H156" s="120"/>
      <c r="I156" s="120"/>
      <c r="J156" s="120"/>
      <c r="K156" s="120"/>
      <c r="L156" s="120"/>
    </row>
    <row r="157" spans="1:12" ht="24.95" customHeight="1" x14ac:dyDescent="0.2">
      <c r="A157" s="16">
        <v>152</v>
      </c>
      <c r="B157" s="231"/>
      <c r="C157" s="212"/>
      <c r="D157" s="212"/>
      <c r="E157" s="50"/>
      <c r="F157" s="241"/>
      <c r="G157" s="120"/>
      <c r="H157" s="120"/>
      <c r="I157" s="120"/>
      <c r="J157" s="120"/>
      <c r="K157" s="120"/>
      <c r="L157" s="120"/>
    </row>
    <row r="158" spans="1:12" ht="24.95" customHeight="1" x14ac:dyDescent="0.2">
      <c r="A158" s="16">
        <v>153</v>
      </c>
      <c r="B158" s="231"/>
      <c r="C158" s="212"/>
      <c r="D158" s="212"/>
      <c r="E158" s="50"/>
      <c r="F158" s="241"/>
      <c r="G158" s="120"/>
      <c r="H158" s="120"/>
      <c r="I158" s="120"/>
      <c r="J158" s="120"/>
      <c r="K158" s="120"/>
      <c r="L158" s="120"/>
    </row>
    <row r="159" spans="1:12" ht="24.95" customHeight="1" x14ac:dyDescent="0.2">
      <c r="A159" s="16">
        <v>154</v>
      </c>
      <c r="B159" s="231"/>
      <c r="C159" s="212"/>
      <c r="D159" s="212"/>
      <c r="E159" s="50"/>
      <c r="F159" s="241"/>
      <c r="G159" s="120"/>
      <c r="H159" s="120"/>
      <c r="I159" s="120"/>
      <c r="J159" s="120"/>
      <c r="K159" s="120"/>
      <c r="L159" s="120"/>
    </row>
    <row r="160" spans="1:12" ht="24.95" customHeight="1" x14ac:dyDescent="0.2">
      <c r="A160" s="16">
        <v>155</v>
      </c>
      <c r="B160" s="231"/>
      <c r="C160" s="212"/>
      <c r="D160" s="212"/>
      <c r="E160" s="50"/>
      <c r="F160" s="241"/>
      <c r="G160" s="120"/>
      <c r="H160" s="120"/>
      <c r="I160" s="120"/>
      <c r="J160" s="120"/>
      <c r="K160" s="120"/>
      <c r="L160" s="120"/>
    </row>
    <row r="161" spans="1:12" ht="24.95" customHeight="1" x14ac:dyDescent="0.2">
      <c r="A161" s="16">
        <v>156</v>
      </c>
      <c r="B161" s="231"/>
      <c r="C161" s="212"/>
      <c r="D161" s="212"/>
      <c r="E161" s="50"/>
      <c r="F161" s="241"/>
      <c r="G161" s="120"/>
      <c r="H161" s="120"/>
      <c r="I161" s="120"/>
      <c r="J161" s="120"/>
      <c r="K161" s="120"/>
      <c r="L161" s="120"/>
    </row>
    <row r="162" spans="1:12" ht="24.95" customHeight="1" x14ac:dyDescent="0.2">
      <c r="A162" s="16">
        <v>157</v>
      </c>
      <c r="B162" s="231"/>
      <c r="C162" s="212"/>
      <c r="D162" s="212"/>
      <c r="E162" s="50"/>
      <c r="F162" s="241"/>
      <c r="G162" s="120"/>
      <c r="H162" s="120"/>
      <c r="I162" s="120"/>
      <c r="J162" s="120"/>
      <c r="K162" s="120"/>
      <c r="L162" s="120"/>
    </row>
    <row r="163" spans="1:12" ht="24.95" customHeight="1" x14ac:dyDescent="0.2">
      <c r="A163" s="16">
        <v>158</v>
      </c>
      <c r="B163" s="231"/>
      <c r="C163" s="212"/>
      <c r="D163" s="212"/>
      <c r="E163" s="50"/>
      <c r="F163" s="241"/>
      <c r="G163" s="120"/>
      <c r="H163" s="120"/>
      <c r="I163" s="120"/>
      <c r="J163" s="120"/>
      <c r="K163" s="120"/>
      <c r="L163" s="120"/>
    </row>
    <row r="164" spans="1:12" ht="24.95" customHeight="1" x14ac:dyDescent="0.2">
      <c r="A164" s="16">
        <v>159</v>
      </c>
      <c r="B164" s="231"/>
      <c r="C164" s="212"/>
      <c r="D164" s="212"/>
      <c r="E164" s="50"/>
      <c r="F164" s="241"/>
      <c r="G164" s="120"/>
      <c r="H164" s="120"/>
      <c r="I164" s="120"/>
      <c r="J164" s="120"/>
      <c r="K164" s="120"/>
      <c r="L164" s="120"/>
    </row>
    <row r="165" spans="1:12" ht="24.95" customHeight="1" x14ac:dyDescent="0.2">
      <c r="A165" s="16">
        <v>160</v>
      </c>
      <c r="B165" s="231"/>
      <c r="C165" s="212"/>
      <c r="D165" s="212"/>
      <c r="E165" s="50"/>
      <c r="F165" s="241"/>
      <c r="G165" s="120"/>
      <c r="H165" s="120"/>
      <c r="I165" s="120"/>
      <c r="J165" s="120"/>
      <c r="K165" s="120"/>
      <c r="L165" s="120"/>
    </row>
    <row r="166" spans="1:12" ht="24.95" customHeight="1" x14ac:dyDescent="0.2">
      <c r="A166" s="16">
        <v>161</v>
      </c>
      <c r="B166" s="231"/>
      <c r="C166" s="212"/>
      <c r="D166" s="212"/>
      <c r="E166" s="50"/>
      <c r="F166" s="241"/>
      <c r="G166" s="120"/>
      <c r="H166" s="120"/>
      <c r="I166" s="120"/>
      <c r="J166" s="120"/>
      <c r="K166" s="120"/>
      <c r="L166" s="120"/>
    </row>
    <row r="167" spans="1:12" ht="24.95" customHeight="1" x14ac:dyDescent="0.2">
      <c r="A167" s="16">
        <v>162</v>
      </c>
      <c r="B167" s="231"/>
      <c r="C167" s="212"/>
      <c r="D167" s="212"/>
      <c r="E167" s="50"/>
      <c r="F167" s="241"/>
      <c r="G167" s="120"/>
      <c r="H167" s="120"/>
      <c r="I167" s="120"/>
      <c r="J167" s="120"/>
      <c r="K167" s="120"/>
      <c r="L167" s="120"/>
    </row>
    <row r="168" spans="1:12" ht="24.95" customHeight="1" x14ac:dyDescent="0.2">
      <c r="A168" s="16">
        <v>163</v>
      </c>
      <c r="B168" s="231"/>
      <c r="C168" s="212"/>
      <c r="D168" s="212"/>
      <c r="E168" s="50"/>
      <c r="F168" s="241"/>
      <c r="G168" s="120"/>
      <c r="H168" s="120"/>
      <c r="I168" s="120"/>
      <c r="J168" s="120"/>
      <c r="K168" s="120"/>
      <c r="L168" s="120"/>
    </row>
    <row r="169" spans="1:12" ht="24.95" customHeight="1" x14ac:dyDescent="0.2">
      <c r="A169" s="16">
        <v>164</v>
      </c>
      <c r="B169" s="231"/>
      <c r="C169" s="212"/>
      <c r="D169" s="212"/>
      <c r="E169" s="50"/>
      <c r="F169" s="241"/>
      <c r="G169" s="120"/>
      <c r="H169" s="120"/>
      <c r="I169" s="120"/>
      <c r="J169" s="120"/>
      <c r="K169" s="120"/>
      <c r="L169" s="120"/>
    </row>
    <row r="170" spans="1:12" ht="24.95" customHeight="1" x14ac:dyDescent="0.2">
      <c r="A170" s="16">
        <v>165</v>
      </c>
      <c r="B170" s="231"/>
      <c r="C170" s="212"/>
      <c r="D170" s="212"/>
      <c r="E170" s="50"/>
      <c r="F170" s="241"/>
      <c r="G170" s="120"/>
      <c r="H170" s="120"/>
      <c r="I170" s="120"/>
      <c r="J170" s="120"/>
      <c r="K170" s="120"/>
      <c r="L170" s="120"/>
    </row>
    <row r="171" spans="1:12" ht="24.95" customHeight="1" x14ac:dyDescent="0.2">
      <c r="A171" s="16">
        <v>166</v>
      </c>
      <c r="B171" s="231"/>
      <c r="C171" s="212"/>
      <c r="D171" s="212"/>
      <c r="E171" s="50"/>
      <c r="F171" s="241"/>
      <c r="G171" s="120"/>
      <c r="H171" s="120"/>
      <c r="I171" s="120"/>
      <c r="J171" s="120"/>
      <c r="K171" s="120"/>
      <c r="L171" s="120"/>
    </row>
    <row r="172" spans="1:12" ht="24.95" customHeight="1" x14ac:dyDescent="0.2">
      <c r="A172" s="16">
        <v>167</v>
      </c>
      <c r="B172" s="231"/>
      <c r="C172" s="212"/>
      <c r="D172" s="212"/>
      <c r="E172" s="50"/>
      <c r="F172" s="241"/>
      <c r="G172" s="120"/>
      <c r="H172" s="120"/>
      <c r="I172" s="120"/>
      <c r="J172" s="120"/>
      <c r="K172" s="120"/>
      <c r="L172" s="120"/>
    </row>
    <row r="173" spans="1:12" ht="24.95" customHeight="1" x14ac:dyDescent="0.2">
      <c r="A173" s="16">
        <v>168</v>
      </c>
      <c r="B173" s="231"/>
      <c r="C173" s="212"/>
      <c r="D173" s="212"/>
      <c r="E173" s="50"/>
      <c r="F173" s="241"/>
      <c r="G173" s="120"/>
      <c r="H173" s="120"/>
      <c r="I173" s="120"/>
      <c r="J173" s="120"/>
      <c r="K173" s="120"/>
      <c r="L173" s="120"/>
    </row>
    <row r="174" spans="1:12" ht="24.95" customHeight="1" x14ac:dyDescent="0.2">
      <c r="A174" s="16">
        <v>169</v>
      </c>
      <c r="B174" s="231"/>
      <c r="C174" s="212"/>
      <c r="D174" s="212"/>
      <c r="E174" s="50"/>
      <c r="F174" s="241"/>
      <c r="G174" s="120"/>
      <c r="H174" s="120"/>
      <c r="I174" s="120"/>
      <c r="J174" s="120"/>
      <c r="K174" s="120"/>
      <c r="L174" s="120"/>
    </row>
    <row r="175" spans="1:12" ht="24.95" customHeight="1" x14ac:dyDescent="0.2">
      <c r="A175" s="16">
        <v>170</v>
      </c>
      <c r="B175" s="231"/>
      <c r="C175" s="212"/>
      <c r="D175" s="212"/>
      <c r="E175" s="50"/>
      <c r="F175" s="241"/>
      <c r="G175" s="120"/>
      <c r="H175" s="120"/>
      <c r="I175" s="120"/>
      <c r="J175" s="120"/>
      <c r="K175" s="120"/>
      <c r="L175" s="120"/>
    </row>
    <row r="176" spans="1:12" ht="24.95" customHeight="1" x14ac:dyDescent="0.2">
      <c r="A176" s="16">
        <v>171</v>
      </c>
      <c r="B176" s="231"/>
      <c r="C176" s="212"/>
      <c r="D176" s="212"/>
      <c r="E176" s="50"/>
      <c r="F176" s="241"/>
      <c r="G176" s="120"/>
      <c r="H176" s="120"/>
      <c r="I176" s="120"/>
      <c r="J176" s="120"/>
      <c r="K176" s="120"/>
      <c r="L176" s="120"/>
    </row>
    <row r="177" spans="1:12" ht="24.95" customHeight="1" x14ac:dyDescent="0.2">
      <c r="A177" s="16">
        <v>172</v>
      </c>
      <c r="B177" s="231"/>
      <c r="C177" s="212"/>
      <c r="D177" s="212"/>
      <c r="E177" s="50"/>
      <c r="F177" s="241"/>
      <c r="G177" s="120"/>
      <c r="H177" s="120"/>
      <c r="I177" s="120"/>
      <c r="J177" s="120"/>
      <c r="K177" s="120"/>
      <c r="L177" s="120"/>
    </row>
    <row r="178" spans="1:12" ht="24.95" customHeight="1" x14ac:dyDescent="0.2">
      <c r="A178" s="16">
        <v>173</v>
      </c>
      <c r="B178" s="231"/>
      <c r="C178" s="212"/>
      <c r="D178" s="212"/>
      <c r="E178" s="50"/>
      <c r="F178" s="241"/>
      <c r="G178" s="120"/>
      <c r="H178" s="120"/>
      <c r="I178" s="120"/>
      <c r="J178" s="120"/>
      <c r="K178" s="120"/>
      <c r="L178" s="120"/>
    </row>
    <row r="179" spans="1:12" ht="24.95" customHeight="1" x14ac:dyDescent="0.2">
      <c r="A179" s="16">
        <v>174</v>
      </c>
      <c r="B179" s="231"/>
      <c r="C179" s="212"/>
      <c r="D179" s="212"/>
      <c r="E179" s="50"/>
      <c r="F179" s="241"/>
      <c r="G179" s="120"/>
      <c r="H179" s="120"/>
      <c r="I179" s="120"/>
      <c r="J179" s="120"/>
      <c r="K179" s="120"/>
      <c r="L179" s="120"/>
    </row>
    <row r="180" spans="1:12" ht="24.95" customHeight="1" x14ac:dyDescent="0.2">
      <c r="A180" s="16">
        <v>175</v>
      </c>
      <c r="B180" s="231"/>
      <c r="C180" s="212"/>
      <c r="D180" s="212"/>
      <c r="E180" s="50"/>
      <c r="F180" s="241"/>
      <c r="G180" s="120"/>
      <c r="H180" s="120"/>
      <c r="I180" s="120"/>
      <c r="J180" s="120"/>
      <c r="K180" s="120"/>
      <c r="L180" s="120"/>
    </row>
    <row r="181" spans="1:12" ht="24.95" customHeight="1" x14ac:dyDescent="0.2">
      <c r="A181" s="16">
        <v>176</v>
      </c>
      <c r="B181" s="231"/>
      <c r="C181" s="212"/>
      <c r="D181" s="212"/>
      <c r="E181" s="50"/>
      <c r="F181" s="241"/>
      <c r="G181" s="120"/>
      <c r="H181" s="120"/>
      <c r="I181" s="120"/>
      <c r="J181" s="120"/>
      <c r="K181" s="120"/>
      <c r="L181" s="120"/>
    </row>
    <row r="182" spans="1:12" ht="24.95" customHeight="1" x14ac:dyDescent="0.2">
      <c r="A182" s="16">
        <v>177</v>
      </c>
      <c r="B182" s="231"/>
      <c r="C182" s="212"/>
      <c r="D182" s="212"/>
      <c r="E182" s="50"/>
      <c r="F182" s="241"/>
      <c r="G182" s="120"/>
      <c r="H182" s="120"/>
      <c r="I182" s="120"/>
      <c r="J182" s="120"/>
      <c r="K182" s="120"/>
      <c r="L182" s="120"/>
    </row>
    <row r="183" spans="1:12" ht="24.95" customHeight="1" x14ac:dyDescent="0.2">
      <c r="A183" s="16">
        <v>178</v>
      </c>
      <c r="B183" s="231"/>
      <c r="C183" s="212"/>
      <c r="D183" s="212"/>
      <c r="E183" s="50"/>
      <c r="F183" s="241"/>
      <c r="G183" s="120"/>
      <c r="H183" s="120"/>
      <c r="I183" s="120"/>
      <c r="J183" s="120"/>
      <c r="K183" s="120"/>
      <c r="L183" s="120"/>
    </row>
    <row r="184" spans="1:12" ht="24.95" customHeight="1" x14ac:dyDescent="0.2">
      <c r="A184" s="16">
        <v>179</v>
      </c>
      <c r="B184" s="231"/>
      <c r="C184" s="212"/>
      <c r="D184" s="212"/>
      <c r="E184" s="50"/>
      <c r="F184" s="241"/>
      <c r="G184" s="120"/>
      <c r="H184" s="120"/>
      <c r="I184" s="120"/>
      <c r="J184" s="120"/>
      <c r="K184" s="120"/>
      <c r="L184" s="120"/>
    </row>
    <row r="185" spans="1:12" ht="24.95" customHeight="1" x14ac:dyDescent="0.2">
      <c r="A185" s="16">
        <v>180</v>
      </c>
      <c r="B185" s="231"/>
      <c r="C185" s="212"/>
      <c r="D185" s="212"/>
      <c r="E185" s="50"/>
      <c r="F185" s="241"/>
      <c r="G185" s="120"/>
      <c r="H185" s="120"/>
      <c r="I185" s="120"/>
      <c r="J185" s="120"/>
      <c r="K185" s="120"/>
      <c r="L185" s="120"/>
    </row>
    <row r="186" spans="1:12" ht="24.95" customHeight="1" x14ac:dyDescent="0.2">
      <c r="A186" s="16">
        <v>181</v>
      </c>
      <c r="B186" s="231"/>
      <c r="C186" s="212"/>
      <c r="D186" s="212"/>
      <c r="E186" s="50"/>
      <c r="F186" s="241"/>
      <c r="G186" s="120"/>
      <c r="H186" s="120"/>
      <c r="I186" s="120"/>
      <c r="J186" s="120"/>
      <c r="K186" s="120"/>
      <c r="L186" s="120"/>
    </row>
    <row r="187" spans="1:12" ht="24.95" customHeight="1" x14ac:dyDescent="0.2">
      <c r="A187" s="16">
        <v>182</v>
      </c>
      <c r="B187" s="231"/>
      <c r="C187" s="212"/>
      <c r="D187" s="212"/>
      <c r="E187" s="50"/>
      <c r="F187" s="241"/>
      <c r="G187" s="120"/>
      <c r="H187" s="120"/>
      <c r="I187" s="120"/>
      <c r="J187" s="120"/>
      <c r="K187" s="120"/>
      <c r="L187" s="120"/>
    </row>
    <row r="188" spans="1:12" ht="24.95" customHeight="1" x14ac:dyDescent="0.2">
      <c r="A188" s="16">
        <v>183</v>
      </c>
      <c r="B188" s="231"/>
      <c r="C188" s="212"/>
      <c r="D188" s="212"/>
      <c r="E188" s="50"/>
      <c r="F188" s="241"/>
      <c r="G188" s="120"/>
      <c r="H188" s="120"/>
      <c r="I188" s="120"/>
      <c r="J188" s="120"/>
      <c r="K188" s="120"/>
      <c r="L188" s="120"/>
    </row>
    <row r="189" spans="1:12" ht="24.95" customHeight="1" x14ac:dyDescent="0.2">
      <c r="A189" s="16">
        <v>184</v>
      </c>
      <c r="B189" s="231"/>
      <c r="C189" s="212"/>
      <c r="D189" s="212"/>
      <c r="E189" s="50"/>
      <c r="F189" s="241"/>
      <c r="G189" s="120"/>
      <c r="H189" s="120"/>
      <c r="I189" s="120"/>
      <c r="J189" s="120"/>
      <c r="K189" s="120"/>
      <c r="L189" s="120"/>
    </row>
    <row r="190" spans="1:12" ht="24.95" customHeight="1" x14ac:dyDescent="0.2">
      <c r="A190" s="16">
        <v>185</v>
      </c>
      <c r="B190" s="231"/>
      <c r="C190" s="212"/>
      <c r="D190" s="212"/>
      <c r="E190" s="50"/>
      <c r="F190" s="241"/>
      <c r="G190" s="120"/>
      <c r="H190" s="120"/>
      <c r="I190" s="120"/>
      <c r="J190" s="120"/>
      <c r="K190" s="120"/>
      <c r="L190" s="120"/>
    </row>
    <row r="191" spans="1:12" ht="24.95" customHeight="1" x14ac:dyDescent="0.2">
      <c r="A191" s="16">
        <v>186</v>
      </c>
      <c r="B191" s="231"/>
      <c r="C191" s="212"/>
      <c r="D191" s="212"/>
      <c r="E191" s="50"/>
      <c r="F191" s="241"/>
      <c r="G191" s="120"/>
      <c r="H191" s="120"/>
      <c r="I191" s="120"/>
      <c r="J191" s="120"/>
      <c r="K191" s="120"/>
      <c r="L191" s="120"/>
    </row>
    <row r="192" spans="1:12" ht="24.95" customHeight="1" x14ac:dyDescent="0.2">
      <c r="A192" s="16">
        <v>187</v>
      </c>
      <c r="B192" s="231"/>
      <c r="C192" s="212"/>
      <c r="D192" s="212"/>
      <c r="E192" s="50"/>
      <c r="F192" s="241"/>
      <c r="G192" s="120"/>
      <c r="H192" s="120"/>
      <c r="I192" s="120"/>
      <c r="J192" s="120"/>
      <c r="K192" s="120"/>
      <c r="L192" s="120"/>
    </row>
    <row r="193" spans="1:12" ht="24.95" customHeight="1" x14ac:dyDescent="0.2">
      <c r="A193" s="16">
        <v>188</v>
      </c>
      <c r="B193" s="231"/>
      <c r="C193" s="212"/>
      <c r="D193" s="212"/>
      <c r="E193" s="50"/>
      <c r="F193" s="241"/>
      <c r="G193" s="120"/>
      <c r="H193" s="120"/>
      <c r="I193" s="120"/>
      <c r="J193" s="120"/>
      <c r="K193" s="120"/>
      <c r="L193" s="120"/>
    </row>
    <row r="194" spans="1:12" ht="24.95" customHeight="1" x14ac:dyDescent="0.2">
      <c r="A194" s="16">
        <v>189</v>
      </c>
      <c r="B194" s="231"/>
      <c r="C194" s="212"/>
      <c r="D194" s="212"/>
      <c r="E194" s="50"/>
      <c r="F194" s="241"/>
      <c r="G194" s="120"/>
      <c r="H194" s="120"/>
      <c r="I194" s="120"/>
      <c r="J194" s="120"/>
      <c r="K194" s="120"/>
      <c r="L194" s="120"/>
    </row>
    <row r="195" spans="1:12" ht="24.95" customHeight="1" x14ac:dyDescent="0.2">
      <c r="A195" s="16">
        <v>190</v>
      </c>
      <c r="B195" s="231"/>
      <c r="C195" s="212"/>
      <c r="D195" s="212"/>
      <c r="E195" s="50"/>
      <c r="F195" s="241"/>
      <c r="G195" s="120"/>
      <c r="H195" s="120"/>
      <c r="I195" s="120"/>
      <c r="J195" s="120"/>
      <c r="K195" s="120"/>
      <c r="L195" s="120"/>
    </row>
    <row r="196" spans="1:12" ht="24.95" customHeight="1" x14ac:dyDescent="0.2">
      <c r="A196" s="16">
        <v>191</v>
      </c>
      <c r="B196" s="231"/>
      <c r="C196" s="212"/>
      <c r="D196" s="212"/>
      <c r="E196" s="50"/>
      <c r="F196" s="241"/>
      <c r="G196" s="120"/>
      <c r="H196" s="120"/>
      <c r="I196" s="120"/>
      <c r="J196" s="120"/>
      <c r="K196" s="120"/>
      <c r="L196" s="120"/>
    </row>
    <row r="197" spans="1:12" ht="24.95" customHeight="1" x14ac:dyDescent="0.2">
      <c r="A197" s="16">
        <v>192</v>
      </c>
      <c r="B197" s="231"/>
      <c r="C197" s="212"/>
      <c r="D197" s="212"/>
      <c r="E197" s="50"/>
      <c r="F197" s="241"/>
      <c r="G197" s="120"/>
      <c r="H197" s="120"/>
      <c r="I197" s="120"/>
      <c r="J197" s="120"/>
      <c r="K197" s="120"/>
      <c r="L197" s="120"/>
    </row>
    <row r="198" spans="1:12" ht="24.95" customHeight="1" x14ac:dyDescent="0.2">
      <c r="A198" s="16">
        <v>193</v>
      </c>
      <c r="B198" s="231"/>
      <c r="C198" s="212"/>
      <c r="D198" s="212"/>
      <c r="E198" s="50"/>
      <c r="F198" s="241"/>
      <c r="G198" s="120"/>
      <c r="H198" s="120"/>
      <c r="I198" s="120"/>
      <c r="J198" s="120"/>
      <c r="K198" s="120"/>
      <c r="L198" s="120"/>
    </row>
    <row r="199" spans="1:12" ht="24.95" customHeight="1" x14ac:dyDescent="0.2">
      <c r="A199" s="16">
        <v>194</v>
      </c>
      <c r="B199" s="231"/>
      <c r="C199" s="212"/>
      <c r="D199" s="212"/>
      <c r="E199" s="50"/>
      <c r="F199" s="241"/>
      <c r="G199" s="120"/>
      <c r="H199" s="120"/>
      <c r="I199" s="120"/>
      <c r="J199" s="120"/>
      <c r="K199" s="120"/>
      <c r="L199" s="120"/>
    </row>
    <row r="200" spans="1:12" ht="24.95" customHeight="1" x14ac:dyDescent="0.2">
      <c r="A200" s="16">
        <v>195</v>
      </c>
      <c r="B200" s="231"/>
      <c r="C200" s="212"/>
      <c r="D200" s="212"/>
      <c r="E200" s="50"/>
      <c r="F200" s="241"/>
      <c r="G200" s="120"/>
      <c r="H200" s="120"/>
      <c r="I200" s="120"/>
      <c r="J200" s="120"/>
      <c r="K200" s="120"/>
      <c r="L200" s="120"/>
    </row>
    <row r="201" spans="1:12" ht="24.95" customHeight="1" x14ac:dyDescent="0.2">
      <c r="A201" s="16">
        <v>196</v>
      </c>
      <c r="B201" s="231"/>
      <c r="C201" s="212"/>
      <c r="D201" s="212"/>
      <c r="E201" s="50"/>
      <c r="F201" s="241"/>
      <c r="G201" s="120"/>
      <c r="H201" s="120"/>
      <c r="I201" s="120"/>
      <c r="J201" s="120"/>
      <c r="K201" s="120"/>
      <c r="L201" s="120"/>
    </row>
    <row r="202" spans="1:12" ht="24.95" customHeight="1" x14ac:dyDescent="0.2">
      <c r="A202" s="16">
        <v>197</v>
      </c>
      <c r="B202" s="231"/>
      <c r="C202" s="212"/>
      <c r="D202" s="212"/>
      <c r="E202" s="50"/>
      <c r="F202" s="241"/>
      <c r="G202" s="120"/>
      <c r="H202" s="120"/>
      <c r="I202" s="120"/>
      <c r="J202" s="120"/>
      <c r="K202" s="120"/>
      <c r="L202" s="120"/>
    </row>
    <row r="203" spans="1:12" ht="24.95" customHeight="1" x14ac:dyDescent="0.2">
      <c r="A203" s="16">
        <v>198</v>
      </c>
      <c r="B203" s="231"/>
      <c r="C203" s="212"/>
      <c r="D203" s="212"/>
      <c r="E203" s="50"/>
      <c r="F203" s="241"/>
      <c r="G203" s="120"/>
      <c r="H203" s="120"/>
      <c r="I203" s="120"/>
      <c r="J203" s="120"/>
      <c r="K203" s="120"/>
      <c r="L203" s="120"/>
    </row>
    <row r="204" spans="1:12" ht="24.95" customHeight="1" x14ac:dyDescent="0.2">
      <c r="A204" s="16">
        <v>199</v>
      </c>
      <c r="B204" s="231"/>
      <c r="C204" s="212"/>
      <c r="D204" s="212"/>
      <c r="E204" s="50"/>
      <c r="F204" s="241"/>
      <c r="G204" s="120"/>
      <c r="H204" s="120"/>
      <c r="I204" s="120"/>
      <c r="J204" s="120"/>
      <c r="K204" s="120"/>
      <c r="L204" s="120"/>
    </row>
    <row r="205" spans="1:12" ht="24.95" customHeight="1" thickBot="1" x14ac:dyDescent="0.25">
      <c r="A205" s="16">
        <v>200</v>
      </c>
      <c r="B205" s="233"/>
      <c r="C205" s="201"/>
      <c r="D205" s="201"/>
      <c r="E205" s="53"/>
      <c r="F205" s="244"/>
      <c r="G205" s="120"/>
      <c r="H205" s="120"/>
      <c r="I205" s="120"/>
      <c r="J205" s="120"/>
      <c r="K205" s="120"/>
      <c r="L205" s="120"/>
    </row>
  </sheetData>
  <sheetProtection sheet="1" objects="1" scenarios="1" insertRows="0"/>
  <mergeCells count="4">
    <mergeCell ref="A1:F1"/>
    <mergeCell ref="A2:B2"/>
    <mergeCell ref="A3:B3"/>
    <mergeCell ref="A4:B4"/>
  </mergeCells>
  <dataValidations count="2">
    <dataValidation type="list" allowBlank="1" showInputMessage="1" showErrorMessage="1" promptTitle="Compliance Code" prompt="1 - Compliant (service complete)_x000a_2- Not Compliant (service complete)_x000a_3 - No service provided_x000a_4 - Service incomplete_x000a_5 - Can't determine if service is indicated_x000a_6 - Patient refused/declined service_x000a_7- Excluded" sqref="E6:E205">
      <formula1>"1,2,3,4,5,6,7"</formula1>
    </dataValidation>
    <dataValidation type="date" operator="lessThanOrEqual" allowBlank="1" showInputMessage="1" showErrorMessage="1" errorTitle="Date of birth out of range" error="For inclusion in this universe, the patient must have been born on or before 12/31/1997." sqref="C6:C205">
      <formula1>35795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Instructions for Use</vt:lpstr>
      <vt:lpstr>Code Definitions</vt:lpstr>
      <vt:lpstr>3yo Imms</vt:lpstr>
      <vt:lpstr>Pap Test</vt:lpstr>
      <vt:lpstr>Child &amp; Adolescent Weight</vt:lpstr>
      <vt:lpstr>Adult Weight</vt:lpstr>
      <vt:lpstr>Tobacco Use &amp; Cessation</vt:lpstr>
      <vt:lpstr>Asthma</vt:lpstr>
      <vt:lpstr>Coronary Artery Disease</vt:lpstr>
      <vt:lpstr>Ischemic Vascular Disease</vt:lpstr>
      <vt:lpstr>Colorectal Cancer</vt:lpstr>
      <vt:lpstr>HIV Linkage to Care</vt:lpstr>
      <vt:lpstr>Depression</vt:lpstr>
      <vt:lpstr>Dental Sealants</vt:lpstr>
      <vt:lpstr>Hypertension</vt:lpstr>
      <vt:lpstr>Diabetes</vt:lpstr>
      <vt:lpstr>Table 6B UDS Data Output</vt:lpstr>
      <vt:lpstr>Table 7 UDS Data Output</vt:lpstr>
      <vt:lpstr>Compliance Summary Data</vt:lpstr>
      <vt:lpstr>Compliance</vt:lpstr>
      <vt:lpstr>'3yo Imms'!Print_Area</vt:lpstr>
      <vt:lpstr>'Adult Weight'!Print_Area</vt:lpstr>
      <vt:lpstr>Asthma!Print_Area</vt:lpstr>
      <vt:lpstr>'Child &amp; Adolescent Weight'!Print_Area</vt:lpstr>
      <vt:lpstr>'Dental Sealants'!Print_Area</vt:lpstr>
      <vt:lpstr>Depression!Print_Area</vt:lpstr>
      <vt:lpstr>'Pap Test'!Print_Area</vt:lpstr>
      <vt:lpstr>'Tobacco Use &amp; Cessation'!Print_Area</vt:lpstr>
      <vt:lpstr>'3yo Imms'!Print_Titles</vt:lpstr>
      <vt:lpstr>'Adult Weight'!Print_Titles</vt:lpstr>
      <vt:lpstr>Asthma!Print_Titles</vt:lpstr>
      <vt:lpstr>'Child &amp; Adolescent Weight'!Print_Titles</vt:lpstr>
      <vt:lpstr>'Dental Sealants'!Print_Titles</vt:lpstr>
      <vt:lpstr>Depression!Print_Titles</vt:lpstr>
      <vt:lpstr>Diabetes!Print_Titles</vt:lpstr>
      <vt:lpstr>Hypertension!Print_Titles</vt:lpstr>
      <vt:lpstr>'Pap Test'!Print_Titles</vt:lpstr>
      <vt:lpstr>'Tobacco Use &amp; Cessation'!Print_Titles</vt:lpstr>
    </vt:vector>
  </TitlesOfParts>
  <Company>stickgold &amp; assoc.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arthur stickgold</dc:creator>
  <cp:lastModifiedBy>KSprangers</cp:lastModifiedBy>
  <cp:lastPrinted>2009-10-15T18:11:35Z</cp:lastPrinted>
  <dcterms:created xsi:type="dcterms:W3CDTF">2008-03-11T21:59:44Z</dcterms:created>
  <dcterms:modified xsi:type="dcterms:W3CDTF">2015-10-14T17:11:45Z</dcterms:modified>
</cp:coreProperties>
</file>